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_root\_dev\"/>
    </mc:Choice>
  </mc:AlternateContent>
  <xr:revisionPtr revIDLastSave="0" documentId="13_ncr:1_{9866454A-7DA3-45B3-A76E-5BC2FE4D1D77}" xr6:coauthVersionLast="47" xr6:coauthVersionMax="47" xr10:uidLastSave="{00000000-0000-0000-0000-000000000000}"/>
  <workbookProtection workbookAlgorithmName="SHA-512" workbookHashValue="jGoeE/Hw56yH1igzK9eXJk1x0qtLqldYlX0QBwijDcMzG5p0t/xT/c8uD4xVcUe9IGKC+QUnGf53DfRcV81QqA==" workbookSaltValue="Bt2z+WtZ/RcHI9wsyZqaaQ==" workbookSpinCount="100000" lockStructure="1"/>
  <bookViews>
    <workbookView xWindow="-120" yWindow="-120" windowWidth="29040" windowHeight="17520" activeTab="2" xr2:uid="{00000000-000D-0000-FFFF-FFFF00000000}"/>
  </bookViews>
  <sheets>
    <sheet name="Home" sheetId="25" r:id="rId1"/>
    <sheet name="Instructions" sheetId="26" r:id="rId2"/>
    <sheet name="Miracle" sheetId="22" r:id="rId3"/>
  </sheets>
  <definedNames>
    <definedName name="_Scenario_new_change" hidden="1">#REF!</definedName>
    <definedName name="_scenchg_count" hidden="1">1</definedName>
    <definedName name="_scenchg1" hidden="1">#REF!</definedName>
    <definedName name="curAnnualPayment">#REF!</definedName>
    <definedName name="curMonthlyAdditions">Miracle!$D$13</definedName>
    <definedName name="curStartContribution">Miracle!$D$12</definedName>
    <definedName name="iBegAge">#REF!</definedName>
    <definedName name="iEndAge">#REF!</definedName>
    <definedName name="iIncrement" localSheetId="2">Miracle!$M$19</definedName>
    <definedName name="iMidAge">#REF!</definedName>
    <definedName name="iMiracleYearIncrement">Miracle!$BD$26</definedName>
    <definedName name="iPersonBeginAge">Miracle!$D$8</definedName>
    <definedName name="iPersonEndAge">Miracle!$D$9</definedName>
    <definedName name="iYear">Miracle!$D$42</definedName>
    <definedName name="pctGrowthRate">Miracle!$M$18</definedName>
    <definedName name="pctRate">#REF!</definedName>
    <definedName name="_xlnm.Print_Area" localSheetId="2">Miracle!$H$17:$M$33</definedName>
    <definedName name="rnInstructionsHome">Instructions!$A$1</definedName>
    <definedName name="rnMiracleExhibit2">Miracle!$AR$2</definedName>
    <definedName name="rnMiracleFirstCol">Miracle!$A$2</definedName>
    <definedName name="rnMiracleLastCol">Miracle!$BP$2</definedName>
    <definedName name="scen_change" hidden="1">#REF!</definedName>
    <definedName name="scen_date1" hidden="1">34006.7508333333</definedName>
    <definedName name="scen_date2" hidden="1">34006.7512731481</definedName>
    <definedName name="scen_date3" hidden="1">34006.7513310185</definedName>
    <definedName name="scen_date4" hidden="1">34006.7514351852</definedName>
    <definedName name="scen_name1" hidden="1">"int4"</definedName>
    <definedName name="scen_name2" hidden="1">"int5"</definedName>
    <definedName name="scen_name3" hidden="1">"int6"</definedName>
    <definedName name="scen_name4" hidden="1">"int7"</definedName>
    <definedName name="scen_num" hidden="1">4</definedName>
    <definedName name="scen_result" hidden="1">#REF!</definedName>
    <definedName name="scen_user1" hidden="1">"Paul C. Gundersen"</definedName>
    <definedName name="scen_user2" hidden="1">"Paul C. Gundersen"</definedName>
    <definedName name="scen_user3" hidden="1">"Paul C. Gundersen"</definedName>
    <definedName name="scen_user4" hidden="1">"Paul C. Gundersen"</definedName>
    <definedName name="scen_value0" hidden="1">"0.05875"</definedName>
    <definedName name="scen_value1" hidden="1">0.04</definedName>
    <definedName name="scen_value2" hidden="1">0.05</definedName>
    <definedName name="scen_value3" hidden="1">0.06</definedName>
    <definedName name="scen_value4" hidden="1">0.07</definedName>
    <definedName name="txtName1">#REF!</definedName>
    <definedName name="txtName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9" i="22" l="1"/>
  <c r="BC29" i="22"/>
  <c r="BC30" i="22" s="1"/>
  <c r="BD30" i="22" s="1"/>
  <c r="BN19" i="22"/>
  <c r="BN10" i="22"/>
  <c r="BN11" i="22"/>
  <c r="BN14" i="22"/>
  <c r="BN15" i="22"/>
  <c r="BN16" i="22"/>
  <c r="D14" i="22"/>
  <c r="BC3" i="22"/>
  <c r="B2" i="22"/>
  <c r="BB2" i="22"/>
  <c r="Y2" i="22"/>
  <c r="AI2" i="22"/>
  <c r="BG32" i="22"/>
  <c r="BG31" i="22"/>
  <c r="BG30" i="22"/>
  <c r="BG29" i="22"/>
  <c r="K21" i="22"/>
  <c r="H21" i="22"/>
  <c r="BE29" i="22" l="1"/>
  <c r="BE30" i="22"/>
  <c r="BC31" i="22"/>
  <c r="Z27" i="22"/>
  <c r="Y27" i="22"/>
  <c r="AC27" i="22" s="1"/>
  <c r="AE26" i="22"/>
  <c r="BD31" i="22" l="1"/>
  <c r="BE31" i="22"/>
  <c r="BC32" i="22"/>
  <c r="AF27" i="22"/>
  <c r="Y28" i="22"/>
  <c r="AC28" i="22" s="1"/>
  <c r="AB27" i="22"/>
  <c r="AD27" i="22" s="1"/>
  <c r="Z28" i="22"/>
  <c r="BD32" i="22" l="1"/>
  <c r="BE32" i="22"/>
  <c r="AF28" i="22"/>
  <c r="AG27" i="22"/>
  <c r="Y29" i="22"/>
  <c r="AC29" i="22" s="1"/>
  <c r="Z29" i="22"/>
  <c r="AF29" i="22" l="1"/>
  <c r="AE27" i="22"/>
  <c r="AB28" i="22" s="1"/>
  <c r="AD28" i="22" s="1"/>
  <c r="Y30" i="22"/>
  <c r="AC30" i="22" s="1"/>
  <c r="Z30" i="22"/>
  <c r="AF30" i="22" l="1"/>
  <c r="Y31" i="22"/>
  <c r="Z31" i="22"/>
  <c r="AC31" i="22" l="1"/>
  <c r="AD31" i="22"/>
  <c r="AG28" i="22"/>
  <c r="AE28" i="22"/>
  <c r="AB29" i="22" s="1"/>
  <c r="AD29" i="22" s="1"/>
  <c r="Y32" i="22"/>
  <c r="AC32" i="22" s="1"/>
  <c r="Z32" i="22"/>
  <c r="Y33" i="22" l="1"/>
  <c r="AC33" i="22" s="1"/>
  <c r="Z33" i="22"/>
  <c r="AG29" i="22" l="1"/>
  <c r="AE29" i="22"/>
  <c r="AB30" i="22" s="1"/>
  <c r="AD30" i="22" s="1"/>
  <c r="Y34" i="22"/>
  <c r="AC34" i="22" s="1"/>
  <c r="Z34" i="22"/>
  <c r="Y35" i="22" l="1"/>
  <c r="AC35" i="22" s="1"/>
  <c r="Z35" i="22"/>
  <c r="AG30" i="22" l="1"/>
  <c r="AE30" i="22"/>
  <c r="AB31" i="22" s="1"/>
  <c r="Y36" i="22"/>
  <c r="AC36" i="22" s="1"/>
  <c r="Z36" i="22"/>
  <c r="Y37" i="22" l="1"/>
  <c r="AC37" i="22" s="1"/>
  <c r="Z37" i="22"/>
  <c r="Y38" i="22" l="1"/>
  <c r="AC38" i="22" s="1"/>
  <c r="Z38" i="22"/>
  <c r="Y39" i="22" l="1"/>
  <c r="AC39" i="22" s="1"/>
  <c r="Z39" i="22"/>
  <c r="Y40" i="22" l="1"/>
  <c r="AC40" i="22" s="1"/>
  <c r="Z40" i="22"/>
  <c r="Y41" i="22" l="1"/>
  <c r="AC41" i="22" s="1"/>
  <c r="Z41" i="22"/>
  <c r="Y42" i="22" l="1"/>
  <c r="AC42" i="22" s="1"/>
  <c r="Z42" i="22"/>
  <c r="Y43" i="22" l="1"/>
  <c r="AC43" i="22" s="1"/>
  <c r="Z43" i="22"/>
  <c r="Y44" i="22" l="1"/>
  <c r="AC44" i="22" s="1"/>
  <c r="Z44" i="22"/>
  <c r="Y45" i="22" l="1"/>
  <c r="AC45" i="22" s="1"/>
  <c r="Z45" i="22"/>
  <c r="Y46" i="22" l="1"/>
  <c r="AC46" i="22" s="1"/>
  <c r="Z46" i="22"/>
  <c r="Y47" i="22" l="1"/>
  <c r="AC47" i="22" s="1"/>
  <c r="Z47" i="22"/>
  <c r="Y48" i="22" l="1"/>
  <c r="AC48" i="22" s="1"/>
  <c r="Z48" i="22"/>
  <c r="Y49" i="22" l="1"/>
  <c r="AC49" i="22" s="1"/>
  <c r="Z49" i="22"/>
  <c r="Y50" i="22" l="1"/>
  <c r="AC50" i="22" s="1"/>
  <c r="Z50" i="22"/>
  <c r="Y51" i="22" l="1"/>
  <c r="AC51" i="22" s="1"/>
  <c r="Z51" i="22"/>
  <c r="Y52" i="22" l="1"/>
  <c r="AC52" i="22" s="1"/>
  <c r="Z52" i="22"/>
  <c r="Y53" i="22" l="1"/>
  <c r="AC53" i="22" s="1"/>
  <c r="Z53" i="22"/>
  <c r="Y54" i="22" l="1"/>
  <c r="AC54" i="22" s="1"/>
  <c r="Z54" i="22"/>
  <c r="Y55" i="22" l="1"/>
  <c r="AC55" i="22" s="1"/>
  <c r="Z55" i="22"/>
  <c r="Y56" i="22" l="1"/>
  <c r="AC56" i="22" s="1"/>
  <c r="Z56" i="22"/>
  <c r="Y57" i="22" l="1"/>
  <c r="AC57" i="22" s="1"/>
  <c r="Z57" i="22"/>
  <c r="Y58" i="22" l="1"/>
  <c r="AC58" i="22" s="1"/>
  <c r="Z58" i="22"/>
  <c r="Y59" i="22" l="1"/>
  <c r="AC59" i="22" s="1"/>
  <c r="Z59" i="22"/>
  <c r="Y60" i="22" l="1"/>
  <c r="AC60" i="22" s="1"/>
  <c r="Z60" i="22"/>
  <c r="Y61" i="22" l="1"/>
  <c r="AC61" i="22" s="1"/>
  <c r="Z61" i="22"/>
  <c r="Y62" i="22" l="1"/>
  <c r="AC62" i="22" s="1"/>
  <c r="Z62" i="22"/>
  <c r="Y63" i="22" l="1"/>
  <c r="AC63" i="22" s="1"/>
  <c r="Z63" i="22"/>
  <c r="Y64" i="22" l="1"/>
  <c r="AC64" i="22" s="1"/>
  <c r="Z64" i="22"/>
  <c r="Y65" i="22" l="1"/>
  <c r="AC65" i="22" s="1"/>
  <c r="Z65" i="22"/>
  <c r="Y66" i="22" l="1"/>
  <c r="AC66" i="22" s="1"/>
  <c r="Z66" i="22"/>
  <c r="Y67" i="22" l="1"/>
  <c r="AC67" i="22" s="1"/>
  <c r="Z67" i="22"/>
  <c r="Y68" i="22" l="1"/>
  <c r="AC68" i="22" s="1"/>
  <c r="Z68" i="22"/>
  <c r="Y69" i="22" l="1"/>
  <c r="AC69" i="22" s="1"/>
  <c r="Z69" i="22"/>
  <c r="Y70" i="22" l="1"/>
  <c r="AC70" i="22" s="1"/>
  <c r="Z70" i="22"/>
  <c r="Y71" i="22" l="1"/>
  <c r="AC71" i="22" s="1"/>
  <c r="Z71" i="22"/>
  <c r="Y72" i="22" l="1"/>
  <c r="AD72" i="22" s="1"/>
  <c r="Z72" i="22"/>
  <c r="AC72" i="22" l="1"/>
  <c r="AE72" i="22"/>
  <c r="AG72" i="22"/>
  <c r="AF72" i="22"/>
  <c r="AB72" i="22"/>
  <c r="Y73" i="22"/>
  <c r="AD73" i="22" s="1"/>
  <c r="Z73" i="22"/>
  <c r="AC73" i="22" l="1"/>
  <c r="AG73" i="22"/>
  <c r="AF73" i="22"/>
  <c r="AE73" i="22"/>
  <c r="AB73" i="22"/>
  <c r="Y74" i="22"/>
  <c r="AD74" i="22" s="1"/>
  <c r="Z74" i="22"/>
  <c r="AC74" i="22" l="1"/>
  <c r="AG74" i="22"/>
  <c r="AF74" i="22"/>
  <c r="AE74" i="22"/>
  <c r="AB74" i="22"/>
  <c r="Y75" i="22"/>
  <c r="AD75" i="22" s="1"/>
  <c r="Z75" i="22"/>
  <c r="AC75" i="22" l="1"/>
  <c r="AB75" i="22"/>
  <c r="AE75" i="22"/>
  <c r="AG75" i="22"/>
  <c r="AF75" i="22"/>
  <c r="Y76" i="22"/>
  <c r="AD76" i="22" s="1"/>
  <c r="Z76" i="22"/>
  <c r="AC76" i="22" l="1"/>
  <c r="AG76" i="22"/>
  <c r="AF76" i="22"/>
  <c r="AE76" i="22"/>
  <c r="AB76" i="22"/>
  <c r="Y77" i="22"/>
  <c r="AD77" i="22" s="1"/>
  <c r="Z77" i="22"/>
  <c r="AC77" i="22" l="1"/>
  <c r="AG77" i="22"/>
  <c r="AF77" i="22"/>
  <c r="AE77" i="22"/>
  <c r="AB77" i="22"/>
  <c r="Y78" i="22"/>
  <c r="AD78" i="22" s="1"/>
  <c r="Z78" i="22"/>
  <c r="AC78" i="22" l="1"/>
  <c r="AF78" i="22"/>
  <c r="AE78" i="22"/>
  <c r="AB78" i="22"/>
  <c r="AG78" i="22"/>
  <c r="Y79" i="22"/>
  <c r="AD79" i="22" s="1"/>
  <c r="Z79" i="22"/>
  <c r="AC79" i="22" l="1"/>
  <c r="AG79" i="22"/>
  <c r="AF79" i="22"/>
  <c r="AE79" i="22"/>
  <c r="AB79" i="22"/>
  <c r="Y80" i="22"/>
  <c r="AD80" i="22" s="1"/>
  <c r="Z80" i="22"/>
  <c r="AC80" i="22" l="1"/>
  <c r="AE80" i="22"/>
  <c r="AG80" i="22"/>
  <c r="AF80" i="22"/>
  <c r="AB80" i="22"/>
  <c r="Y81" i="22"/>
  <c r="AD81" i="22" s="1"/>
  <c r="Z81" i="22"/>
  <c r="AC81" i="22" l="1"/>
  <c r="AG81" i="22"/>
  <c r="AF81" i="22"/>
  <c r="AE81" i="22"/>
  <c r="AB81" i="22"/>
  <c r="Y82" i="22"/>
  <c r="AD82" i="22" s="1"/>
  <c r="Z82" i="22"/>
  <c r="AC82" i="22" l="1"/>
  <c r="AG82" i="22"/>
  <c r="AF82" i="22"/>
  <c r="AE82" i="22"/>
  <c r="AB82" i="22"/>
  <c r="Y83" i="22"/>
  <c r="AD83" i="22" s="1"/>
  <c r="Z83" i="22"/>
  <c r="AC83" i="22" l="1"/>
  <c r="AB83" i="22"/>
  <c r="AG83" i="22"/>
  <c r="AF83" i="22"/>
  <c r="AE83" i="22"/>
  <c r="Y84" i="22"/>
  <c r="AD84" i="22" s="1"/>
  <c r="Z84" i="22"/>
  <c r="AC84" i="22" l="1"/>
  <c r="AG84" i="22"/>
  <c r="AF84" i="22"/>
  <c r="AE84" i="22"/>
  <c r="AB84" i="22"/>
  <c r="Y85" i="22"/>
  <c r="AD85" i="22" s="1"/>
  <c r="Z85" i="22"/>
  <c r="AC85" i="22" l="1"/>
  <c r="AG85" i="22"/>
  <c r="AF85" i="22"/>
  <c r="AE85" i="22"/>
  <c r="AB85" i="22"/>
  <c r="Y86" i="22"/>
  <c r="AD86" i="22" s="1"/>
  <c r="Z86" i="22"/>
  <c r="AC86" i="22" l="1"/>
  <c r="AG86" i="22"/>
  <c r="AF86" i="22"/>
  <c r="AE86" i="22"/>
  <c r="AB86" i="22"/>
  <c r="Y87" i="22"/>
  <c r="AD87" i="22" s="1"/>
  <c r="Z87" i="22"/>
  <c r="AC87" i="22" l="1"/>
  <c r="AG87" i="22"/>
  <c r="AF87" i="22"/>
  <c r="AE87" i="22"/>
  <c r="AB87" i="22"/>
  <c r="Y88" i="22"/>
  <c r="AD88" i="22" s="1"/>
  <c r="Z88" i="22"/>
  <c r="AC88" i="22" l="1"/>
  <c r="AE88" i="22"/>
  <c r="AF88" i="22"/>
  <c r="AB88" i="22"/>
  <c r="AG88" i="22"/>
  <c r="Y89" i="22"/>
  <c r="AD89" i="22" s="1"/>
  <c r="Z89" i="22"/>
  <c r="AC89" i="22" l="1"/>
  <c r="AG89" i="22"/>
  <c r="AF89" i="22"/>
  <c r="AE89" i="22"/>
  <c r="AB89" i="22"/>
  <c r="Y90" i="22"/>
  <c r="AD90" i="22" s="1"/>
  <c r="Z90" i="22"/>
  <c r="AC90" i="22" l="1"/>
  <c r="AG90" i="22"/>
  <c r="AF90" i="22"/>
  <c r="AE90" i="22"/>
  <c r="AB90" i="22"/>
  <c r="Y91" i="22"/>
  <c r="AD91" i="22" s="1"/>
  <c r="Z91" i="22"/>
  <c r="AC91" i="22" l="1"/>
  <c r="AB91" i="22"/>
  <c r="AG91" i="22"/>
  <c r="AF91" i="22"/>
  <c r="AE91" i="22"/>
  <c r="Y92" i="22"/>
  <c r="AD92" i="22" s="1"/>
  <c r="Z92" i="22"/>
  <c r="AC92" i="22" l="1"/>
  <c r="AG92" i="22"/>
  <c r="AF92" i="22"/>
  <c r="AE92" i="22"/>
  <c r="AB92" i="22"/>
  <c r="Y93" i="22"/>
  <c r="AD93" i="22" s="1"/>
  <c r="Z93" i="22"/>
  <c r="AC93" i="22" l="1"/>
  <c r="AG93" i="22"/>
  <c r="AF93" i="22"/>
  <c r="AE93" i="22"/>
  <c r="AB93" i="22"/>
  <c r="Y94" i="22"/>
  <c r="AD94" i="22" s="1"/>
  <c r="Z94" i="22"/>
  <c r="AC94" i="22" l="1"/>
  <c r="AG94" i="22"/>
  <c r="AF94" i="22"/>
  <c r="AE94" i="22"/>
  <c r="AB94" i="22"/>
  <c r="Y95" i="22"/>
  <c r="AD95" i="22" s="1"/>
  <c r="Z95" i="22"/>
  <c r="AC95" i="22" l="1"/>
  <c r="AB95" i="22"/>
  <c r="AG95" i="22"/>
  <c r="AF95" i="22"/>
  <c r="AE95" i="22"/>
  <c r="Y96" i="22"/>
  <c r="AD96" i="22" s="1"/>
  <c r="Z96" i="22"/>
  <c r="AC96" i="22" l="1"/>
  <c r="AE96" i="22"/>
  <c r="AG96" i="22"/>
  <c r="AF96" i="22"/>
  <c r="AB96" i="22"/>
  <c r="Y97" i="22"/>
  <c r="AD97" i="22" s="1"/>
  <c r="Z97" i="22"/>
  <c r="AC97" i="22" l="1"/>
  <c r="AG97" i="22"/>
  <c r="AF97" i="22"/>
  <c r="AE97" i="22"/>
  <c r="AB97" i="22"/>
  <c r="Y98" i="22"/>
  <c r="AD98" i="22" s="1"/>
  <c r="Z98" i="22"/>
  <c r="AC98" i="22" l="1"/>
  <c r="AG98" i="22"/>
  <c r="AB98" i="22"/>
  <c r="AF98" i="22"/>
  <c r="AE98" i="22"/>
  <c r="Y99" i="22"/>
  <c r="AD99" i="22" s="1"/>
  <c r="Z99" i="22"/>
  <c r="AC99" i="22" l="1"/>
  <c r="AB99" i="22"/>
  <c r="AG99" i="22"/>
  <c r="AF99" i="22"/>
  <c r="AE99" i="22"/>
  <c r="Y100" i="22"/>
  <c r="AD100" i="22" s="1"/>
  <c r="Z100" i="22"/>
  <c r="AC100" i="22" l="1"/>
  <c r="AG100" i="22"/>
  <c r="AF100" i="22"/>
  <c r="AE100" i="22"/>
  <c r="AB100" i="22"/>
  <c r="Y101" i="22"/>
  <c r="AD101" i="22" s="1"/>
  <c r="Z101" i="22"/>
  <c r="AC101" i="22" l="1"/>
  <c r="AG101" i="22"/>
  <c r="AF101" i="22"/>
  <c r="AE101" i="22"/>
  <c r="AB101" i="22"/>
  <c r="R8" i="22" l="1"/>
  <c r="R7" i="22"/>
  <c r="I19" i="22"/>
  <c r="D42" i="22"/>
  <c r="K22" i="22"/>
  <c r="D49" i="22"/>
  <c r="H29" i="22"/>
  <c r="I18" i="22"/>
  <c r="K26" i="22" l="1"/>
  <c r="K25" i="22"/>
  <c r="K33" i="22"/>
  <c r="K32" i="22"/>
  <c r="K28" i="22"/>
  <c r="K31" i="22"/>
  <c r="K27" i="22"/>
  <c r="K30" i="22"/>
  <c r="D45" i="22"/>
  <c r="K29" i="22"/>
  <c r="BC23" i="22" s="1"/>
  <c r="H30" i="22"/>
  <c r="AA26" i="22"/>
  <c r="AA27" i="22" s="1"/>
  <c r="AA28" i="22" s="1"/>
  <c r="L22" i="22"/>
  <c r="M22" i="22" s="1"/>
  <c r="M29" i="22" s="1"/>
  <c r="J22" i="22"/>
  <c r="I22" i="22" s="1"/>
  <c r="I33" i="22" s="1"/>
  <c r="R9" i="22"/>
  <c r="AK27" i="22" s="1"/>
  <c r="K23" i="22"/>
  <c r="H28" i="22"/>
  <c r="J21" i="22"/>
  <c r="L21" i="22"/>
  <c r="M30" i="22" l="1"/>
  <c r="M33" i="22"/>
  <c r="M26" i="22"/>
  <c r="J25" i="22"/>
  <c r="L25" i="22"/>
  <c r="J32" i="22"/>
  <c r="L29" i="22"/>
  <c r="M27" i="22"/>
  <c r="J31" i="22"/>
  <c r="M31" i="22"/>
  <c r="I28" i="22"/>
  <c r="I30" i="22"/>
  <c r="L33" i="22"/>
  <c r="J30" i="22"/>
  <c r="M25" i="22"/>
  <c r="I31" i="22"/>
  <c r="I25" i="22"/>
  <c r="I26" i="22"/>
  <c r="L26" i="22"/>
  <c r="J28" i="22"/>
  <c r="J29" i="22"/>
  <c r="J33" i="22"/>
  <c r="L31" i="22"/>
  <c r="L32" i="22"/>
  <c r="I27" i="22"/>
  <c r="J26" i="22"/>
  <c r="I32" i="22"/>
  <c r="J27" i="22"/>
  <c r="M28" i="22"/>
  <c r="M32" i="22"/>
  <c r="L30" i="22"/>
  <c r="I29" i="22"/>
  <c r="L27" i="22"/>
  <c r="L28" i="22"/>
  <c r="BC4" i="22"/>
  <c r="BF29" i="22"/>
  <c r="H31" i="22"/>
  <c r="AA29" i="22"/>
  <c r="R12" i="22"/>
  <c r="D50" i="22"/>
  <c r="R13" i="22" s="1"/>
  <c r="M21" i="22"/>
  <c r="L23" i="22"/>
  <c r="H27" i="22"/>
  <c r="I21" i="22"/>
  <c r="J23" i="22"/>
  <c r="BF30" i="22" l="1"/>
  <c r="BF31" i="22" s="1"/>
  <c r="BH29" i="22"/>
  <c r="H32" i="22"/>
  <c r="AF31" i="22"/>
  <c r="AF32" i="22"/>
  <c r="AF33" i="22"/>
  <c r="AF34" i="22"/>
  <c r="AF35" i="22"/>
  <c r="AF36" i="22"/>
  <c r="AE31" i="22"/>
  <c r="AB32" i="22" s="1"/>
  <c r="AD32" i="22" s="1"/>
  <c r="AF37" i="22"/>
  <c r="AF38" i="22"/>
  <c r="AF39" i="22"/>
  <c r="AF40" i="22"/>
  <c r="AF41" i="22"/>
  <c r="AF42" i="22"/>
  <c r="AF43" i="22"/>
  <c r="AF44" i="22"/>
  <c r="AF45" i="22"/>
  <c r="AF46" i="22"/>
  <c r="AF47" i="22"/>
  <c r="AF48" i="22"/>
  <c r="AF49" i="22"/>
  <c r="AF50" i="22"/>
  <c r="AF51" i="22"/>
  <c r="AF52" i="22"/>
  <c r="AF53" i="22"/>
  <c r="AF54" i="22"/>
  <c r="AF55" i="22"/>
  <c r="AF56" i="22"/>
  <c r="AF57" i="22"/>
  <c r="AF58" i="22"/>
  <c r="AF59" i="22"/>
  <c r="AF60" i="22"/>
  <c r="AF61" i="22"/>
  <c r="AF62" i="22"/>
  <c r="AF63" i="22"/>
  <c r="AF64" i="22"/>
  <c r="AF65" i="22"/>
  <c r="AF66" i="22"/>
  <c r="AF67" i="22"/>
  <c r="AF68" i="22"/>
  <c r="AF69" i="22"/>
  <c r="AF70" i="22"/>
  <c r="AF71" i="22"/>
  <c r="AA30" i="22"/>
  <c r="D51" i="22"/>
  <c r="D46" i="22"/>
  <c r="I23" i="22"/>
  <c r="H26" i="22"/>
  <c r="M23" i="22"/>
  <c r="BH31" i="22" l="1"/>
  <c r="BJ31" i="22" s="1"/>
  <c r="BK31" i="22" s="1"/>
  <c r="BH30" i="22"/>
  <c r="BI30" i="22" s="1"/>
  <c r="BF32" i="22"/>
  <c r="BH32" i="22" s="1"/>
  <c r="BI32" i="22" s="1"/>
  <c r="BJ29" i="22"/>
  <c r="BK29" i="22" s="1"/>
  <c r="H33" i="22"/>
  <c r="AG31" i="22"/>
  <c r="AE32" i="22"/>
  <c r="AB33" i="22" s="1"/>
  <c r="AD33" i="22" s="1"/>
  <c r="AA31" i="22"/>
  <c r="R14" i="22"/>
  <c r="H25" i="22"/>
  <c r="BJ30" i="22" l="1"/>
  <c r="BK30" i="22" s="1"/>
  <c r="BI31" i="22"/>
  <c r="BJ32" i="22"/>
  <c r="BK32" i="22" s="1"/>
  <c r="AG32" i="22"/>
  <c r="AG33" i="22"/>
  <c r="R18" i="22"/>
  <c r="AK28" i="22"/>
  <c r="AK29" i="22" s="1"/>
  <c r="I16" i="22" s="1"/>
  <c r="AA32" i="22"/>
  <c r="R17" i="22"/>
  <c r="AE33" i="22" l="1"/>
  <c r="AB34" i="22" s="1"/>
  <c r="AD34" i="22" s="1"/>
  <c r="R19" i="22"/>
  <c r="AA33" i="22"/>
  <c r="AE34" i="22" l="1"/>
  <c r="AB35" i="22" s="1"/>
  <c r="AD35" i="22" s="1"/>
  <c r="AG34" i="22"/>
  <c r="AA34" i="22"/>
  <c r="AE35" i="22" l="1"/>
  <c r="AB36" i="22" s="1"/>
  <c r="AD36" i="22" s="1"/>
  <c r="AG35" i="22"/>
  <c r="AA35" i="22"/>
  <c r="AE36" i="22" l="1"/>
  <c r="AB37" i="22" s="1"/>
  <c r="AD37" i="22" s="1"/>
  <c r="AG36" i="22"/>
  <c r="AA36" i="22"/>
  <c r="AE37" i="22" l="1"/>
  <c r="AB38" i="22" s="1"/>
  <c r="AD38" i="22" s="1"/>
  <c r="AA37" i="22"/>
  <c r="AE38" i="22" l="1"/>
  <c r="AB39" i="22" s="1"/>
  <c r="AD39" i="22" s="1"/>
  <c r="AG37" i="22"/>
  <c r="AG38" i="22"/>
  <c r="AA38" i="22"/>
  <c r="AG39" i="22" l="1"/>
  <c r="AA39" i="22"/>
  <c r="AE39" i="22" l="1"/>
  <c r="AB40" i="22" s="1"/>
  <c r="AD40" i="22" s="1"/>
  <c r="AA40" i="22"/>
  <c r="AG40" i="22" l="1"/>
  <c r="AA41" i="22"/>
  <c r="AE40" i="22" l="1"/>
  <c r="AB41" i="22" s="1"/>
  <c r="AD41" i="22" s="1"/>
  <c r="AG41" i="22" s="1"/>
  <c r="AA42" i="22"/>
  <c r="AE41" i="22" l="1"/>
  <c r="AB42" i="22" s="1"/>
  <c r="AD42" i="22" s="1"/>
  <c r="AA43" i="22"/>
  <c r="AE42" i="22" l="1"/>
  <c r="AB43" i="22" s="1"/>
  <c r="AD43" i="22" s="1"/>
  <c r="AA44" i="22"/>
  <c r="AE43" i="22" l="1"/>
  <c r="AB44" i="22" s="1"/>
  <c r="AD44" i="22" s="1"/>
  <c r="AG42" i="22"/>
  <c r="AA45" i="22"/>
  <c r="AE44" i="22" l="1"/>
  <c r="AB45" i="22" s="1"/>
  <c r="AD45" i="22" s="1"/>
  <c r="AG43" i="22"/>
  <c r="AA46" i="22"/>
  <c r="AE45" i="22" l="1"/>
  <c r="AB46" i="22" s="1"/>
  <c r="AD46" i="22" s="1"/>
  <c r="AG44" i="22"/>
  <c r="AG45" i="22"/>
  <c r="AA47" i="22"/>
  <c r="AG46" i="22" l="1"/>
  <c r="AA48" i="22"/>
  <c r="AE46" i="22" l="1"/>
  <c r="AB47" i="22" s="1"/>
  <c r="AD47" i="22" s="1"/>
  <c r="AA49" i="22"/>
  <c r="AE47" i="22" l="1"/>
  <c r="AB48" i="22" s="1"/>
  <c r="AD48" i="22" s="1"/>
  <c r="AG47" i="22"/>
  <c r="AA50" i="22"/>
  <c r="AE48" i="22" l="1"/>
  <c r="AB49" i="22" s="1"/>
  <c r="AD49" i="22" s="1"/>
  <c r="AA51" i="22"/>
  <c r="AE49" i="22" l="1"/>
  <c r="AB50" i="22" s="1"/>
  <c r="AD50" i="22" s="1"/>
  <c r="AG49" i="22"/>
  <c r="AG48" i="22"/>
  <c r="AA52" i="22"/>
  <c r="AE50" i="22" l="1"/>
  <c r="AB51" i="22" s="1"/>
  <c r="AD51" i="22" s="1"/>
  <c r="AA53" i="22"/>
  <c r="AG51" i="22" l="1"/>
  <c r="AE51" i="22"/>
  <c r="AB52" i="22" s="1"/>
  <c r="AD52" i="22" s="1"/>
  <c r="AG50" i="22"/>
  <c r="AA54" i="22"/>
  <c r="AE52" i="22" l="1"/>
  <c r="AB53" i="22" s="1"/>
  <c r="AD53" i="22" s="1"/>
  <c r="AA55" i="22"/>
  <c r="AG52" i="22" l="1"/>
  <c r="AA56" i="22"/>
  <c r="AE53" i="22" l="1"/>
  <c r="AB54" i="22" s="1"/>
  <c r="AD54" i="22" s="1"/>
  <c r="AG53" i="22"/>
  <c r="AA57" i="22"/>
  <c r="AE54" i="22" l="1"/>
  <c r="AB55" i="22" s="1"/>
  <c r="AD55" i="22" s="1"/>
  <c r="AA58" i="22"/>
  <c r="AE55" i="22" l="1"/>
  <c r="AB56" i="22" s="1"/>
  <c r="AD56" i="22" s="1"/>
  <c r="AG55" i="22"/>
  <c r="AG54" i="22"/>
  <c r="AA59" i="22"/>
  <c r="AG56" i="22" l="1"/>
  <c r="AA60" i="22"/>
  <c r="AE56" i="22" l="1"/>
  <c r="AB57" i="22" s="1"/>
  <c r="AD57" i="22" s="1"/>
  <c r="AA61" i="22"/>
  <c r="AG57" i="22" l="1"/>
  <c r="AA62" i="22"/>
  <c r="AE57" i="22" l="1"/>
  <c r="AB58" i="22" s="1"/>
  <c r="AD58" i="22" s="1"/>
  <c r="AA63" i="22"/>
  <c r="AA64" i="22" l="1"/>
  <c r="AE58" i="22" l="1"/>
  <c r="AB59" i="22" s="1"/>
  <c r="AD59" i="22" s="1"/>
  <c r="AG58" i="22"/>
  <c r="AA65" i="22"/>
  <c r="AA66" i="22" l="1"/>
  <c r="AE59" i="22" l="1"/>
  <c r="AB60" i="22" s="1"/>
  <c r="AD60" i="22" s="1"/>
  <c r="AG59" i="22"/>
  <c r="AA67" i="22"/>
  <c r="AE60" i="22" l="1"/>
  <c r="AB61" i="22" s="1"/>
  <c r="AD61" i="22" s="1"/>
  <c r="AA68" i="22"/>
  <c r="AE61" i="22" l="1"/>
  <c r="AB62" i="22" s="1"/>
  <c r="AD62" i="22" s="1"/>
  <c r="AG61" i="22"/>
  <c r="AG60" i="22"/>
  <c r="AA69" i="22"/>
  <c r="AE62" i="22" l="1"/>
  <c r="AB63" i="22" s="1"/>
  <c r="AD63" i="22" s="1"/>
  <c r="AA70" i="22"/>
  <c r="AE63" i="22" l="1"/>
  <c r="AB64" i="22" s="1"/>
  <c r="AD64" i="22" s="1"/>
  <c r="AG62" i="22"/>
  <c r="AG63" i="22"/>
  <c r="AA71" i="22"/>
  <c r="AG64" i="22" l="1"/>
  <c r="AA72" i="22"/>
  <c r="AE64" i="22" l="1"/>
  <c r="AB65" i="22" s="1"/>
  <c r="AD65" i="22" s="1"/>
  <c r="AA73" i="22"/>
  <c r="AG65" i="22" l="1"/>
  <c r="AA74" i="22"/>
  <c r="AE65" i="22" l="1"/>
  <c r="AB66" i="22" s="1"/>
  <c r="AD66" i="22" s="1"/>
  <c r="AA75" i="22"/>
  <c r="AG66" i="22" l="1"/>
  <c r="AA76" i="22"/>
  <c r="AE66" i="22" l="1"/>
  <c r="AB67" i="22" s="1"/>
  <c r="AD67" i="22" s="1"/>
  <c r="AA77" i="22"/>
  <c r="AG67" i="22" l="1"/>
  <c r="AE67" i="22"/>
  <c r="AB68" i="22" s="1"/>
  <c r="AD68" i="22" s="1"/>
  <c r="AA78" i="22"/>
  <c r="AG68" i="22" l="1"/>
  <c r="AE68" i="22"/>
  <c r="AB69" i="22" s="1"/>
  <c r="AD69" i="22" s="1"/>
  <c r="AA79" i="22"/>
  <c r="AG69" i="22" l="1"/>
  <c r="AA80" i="22"/>
  <c r="AE69" i="22" l="1"/>
  <c r="AB70" i="22" s="1"/>
  <c r="AD70" i="22" s="1"/>
  <c r="AA81" i="22"/>
  <c r="AG70" i="22" l="1"/>
  <c r="AE70" i="22"/>
  <c r="AB71" i="22" s="1"/>
  <c r="AD71" i="22" s="1"/>
  <c r="AA82" i="22"/>
  <c r="AG71" i="22" l="1"/>
  <c r="AE71" i="22"/>
  <c r="AA83" i="22"/>
  <c r="AA84" i="22" l="1"/>
  <c r="AA85" i="22" l="1"/>
  <c r="AA86" i="22" l="1"/>
  <c r="AA87" i="22" l="1"/>
  <c r="AA88" i="22" l="1"/>
  <c r="AA89" i="22" l="1"/>
  <c r="AA90" i="22" l="1"/>
  <c r="AA91" i="22" l="1"/>
  <c r="AA92" i="22" l="1"/>
  <c r="AA93" i="22" l="1"/>
  <c r="AA94" i="22" l="1"/>
  <c r="AA95" i="22" l="1"/>
  <c r="AA96" i="22" l="1"/>
  <c r="AA97" i="22" l="1"/>
  <c r="AA98" i="22" l="1"/>
  <c r="AA99" i="22" l="1"/>
  <c r="AA100" i="22" l="1"/>
  <c r="AA101" i="22" l="1"/>
</calcChain>
</file>

<file path=xl/sharedStrings.xml><?xml version="1.0" encoding="utf-8"?>
<sst xmlns="http://schemas.openxmlformats.org/spreadsheetml/2006/main" count="85" uniqueCount="67">
  <si>
    <t>Interest Rate</t>
  </si>
  <si>
    <t>N Years</t>
  </si>
  <si>
    <t>Future Value</t>
  </si>
  <si>
    <t>Growth Rate</t>
  </si>
  <si>
    <t>Timeline</t>
  </si>
  <si>
    <t>Total Personal Investment</t>
  </si>
  <si>
    <t>Multiplier</t>
  </si>
  <si>
    <t>Current Savings</t>
  </si>
  <si>
    <t>Years from Now &gt;</t>
  </si>
  <si>
    <t>End of Year &gt;</t>
  </si>
  <si>
    <t>My Contributions</t>
  </si>
  <si>
    <t>Expected Return (%)</t>
  </si>
  <si>
    <t>About you</t>
  </si>
  <si>
    <t>Name</t>
  </si>
  <si>
    <t>Current Age</t>
  </si>
  <si>
    <t>What impacted the numbers?</t>
  </si>
  <si>
    <t>How much did this generate?</t>
  </si>
  <si>
    <t>Total</t>
  </si>
  <si>
    <t>Future value of current savings</t>
  </si>
  <si>
    <t>Future value of annual additions</t>
  </si>
  <si>
    <t>Year Increment</t>
  </si>
  <si>
    <t>Current Year</t>
  </si>
  <si>
    <t>Monthly Additions</t>
  </si>
  <si>
    <t>How much did I contribute?</t>
  </si>
  <si>
    <t>Monthly additions</t>
  </si>
  <si>
    <t>Total monthly additions</t>
  </si>
  <si>
    <t>From monthly additions?</t>
  </si>
  <si>
    <t>Calculations</t>
  </si>
  <si>
    <t>Amoritization Table</t>
  </si>
  <si>
    <t>EO Year</t>
  </si>
  <si>
    <t>Contributions</t>
  </si>
  <si>
    <t>Year</t>
  </si>
  <si>
    <t>Age</t>
  </si>
  <si>
    <t>Cumulative Contributions</t>
  </si>
  <si>
    <t>BOY Balance</t>
  </si>
  <si>
    <t>Growth</t>
  </si>
  <si>
    <t xml:space="preserve">EOY Balance </t>
  </si>
  <si>
    <t>Cumulative Interest</t>
  </si>
  <si>
    <t>Total Acount Value</t>
  </si>
  <si>
    <t>Starting Amount</t>
  </si>
  <si>
    <t>Starting amount</t>
  </si>
  <si>
    <t>Annual additions</t>
  </si>
  <si>
    <t>How effective was my strategy?</t>
  </si>
  <si>
    <t>Results</t>
  </si>
  <si>
    <t>Inputs</t>
  </si>
  <si>
    <t>From starting amount?</t>
  </si>
  <si>
    <t>LastCol</t>
  </si>
  <si>
    <t>Target Retirement Age</t>
  </si>
  <si>
    <t>Other Inputs</t>
  </si>
  <si>
    <t>Delay (years)</t>
  </si>
  <si>
    <t>Portfolio Value ($)</t>
  </si>
  <si>
    <t>Years to Retirement</t>
  </si>
  <si>
    <t>Annual Additions ($)</t>
  </si>
  <si>
    <t>Difference Per Year</t>
  </si>
  <si>
    <t>% of Portfolio</t>
  </si>
  <si>
    <t>Start investing at</t>
  </si>
  <si>
    <t>Total Contributions</t>
  </si>
  <si>
    <t>Total Portfolio</t>
  </si>
  <si>
    <t>Best Case</t>
  </si>
  <si>
    <t>Cost of Delay</t>
  </si>
  <si>
    <t>This graph shows the amount that you need to invest annually to achieve your goal.</t>
  </si>
  <si>
    <t>Total Contributed</t>
  </si>
  <si>
    <t>Here is how much you would need to invest annually.</t>
  </si>
  <si>
    <t>Instructions</t>
  </si>
  <si>
    <t xml:space="preserve">Cells shaded in yellow are input areas where you can enter numbers. </t>
  </si>
  <si>
    <t>Click on these shapes to navigate to different areas in the sheet.</t>
  </si>
  <si>
    <t>Melinda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</si>
</sst>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0_);[Red]\(0\)"/>
    <numFmt numFmtId="166" formatCode="&quot;EOY Age:&quot;"/>
    <numFmt numFmtId="167" formatCode="0.0_);[Red]\(0.0\)"/>
    <numFmt numFmtId="168" formatCode="0.00000"/>
  </numFmts>
  <fonts count="28" x14ac:knownFonts="1">
    <font>
      <sz val="10"/>
      <name val="Times New Roman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indexed="9"/>
      <name val="Calibri"/>
      <family val="2"/>
      <scheme val="minor"/>
    </font>
    <font>
      <sz val="18"/>
      <color indexed="9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344C6C"/>
      <name val="Calibri"/>
      <family val="2"/>
      <scheme val="minor"/>
    </font>
    <font>
      <sz val="10"/>
      <color rgb="FF344C6C"/>
      <name val="Calibri"/>
      <family val="2"/>
      <scheme val="minor"/>
    </font>
    <font>
      <b/>
      <sz val="10"/>
      <color rgb="FF6DACDE"/>
      <name val="Calibri"/>
      <family val="2"/>
      <scheme val="minor"/>
    </font>
    <font>
      <sz val="10"/>
      <name val="Arial"/>
      <family val="2"/>
    </font>
    <font>
      <b/>
      <sz val="12"/>
      <color rgb="FF344C6C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9"/>
      <color rgb="FF6DACDE"/>
      <name val="Calibri"/>
      <family val="2"/>
      <scheme val="minor"/>
    </font>
    <font>
      <sz val="9"/>
      <color rgb="FF344C6C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i/>
      <sz val="10"/>
      <name val="Calibri"/>
      <family val="2"/>
      <scheme val="minor"/>
    </font>
    <font>
      <sz val="2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8EE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44C6C"/>
        <bgColor indexed="64"/>
      </patternFill>
    </fill>
    <fill>
      <patternFill patternType="solid">
        <fgColor rgb="FF99BFE6"/>
        <bgColor indexed="64"/>
      </patternFill>
    </fill>
    <fill>
      <patternFill patternType="solid">
        <fgColor rgb="FF6DACD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3EFF9"/>
        <bgColor indexed="64"/>
      </patternFill>
    </fill>
    <fill>
      <patternFill patternType="solid">
        <fgColor rgb="FFE7F1F9"/>
        <bgColor indexed="64"/>
      </patternFill>
    </fill>
    <fill>
      <patternFill patternType="solid">
        <fgColor theme="1" tint="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B0F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344C6C"/>
      </left>
      <right/>
      <top/>
      <bottom/>
      <diagonal/>
    </border>
    <border>
      <left/>
      <right style="thin">
        <color rgb="FF344C6C"/>
      </right>
      <top/>
      <bottom/>
      <diagonal/>
    </border>
    <border>
      <left/>
      <right/>
      <top style="thin">
        <color rgb="FF344C6C"/>
      </top>
      <bottom/>
      <diagonal/>
    </border>
    <border>
      <left style="thin">
        <color rgb="FF344C6C"/>
      </left>
      <right/>
      <top/>
      <bottom style="thin">
        <color rgb="FF344C6C"/>
      </bottom>
      <diagonal/>
    </border>
    <border>
      <left/>
      <right/>
      <top/>
      <bottom style="thin">
        <color rgb="FF344C6C"/>
      </bottom>
      <diagonal/>
    </border>
    <border>
      <left/>
      <right style="thin">
        <color rgb="FF344C6C"/>
      </right>
      <top/>
      <bottom style="thin">
        <color rgb="FF344C6C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B0F0"/>
      </right>
      <top style="thin">
        <color rgb="FF344C6C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44C6C"/>
      </left>
      <right/>
      <top style="thin">
        <color rgb="FF344C6C"/>
      </top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rgb="FF344C6C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rgb="FF344C6C"/>
      </right>
      <top/>
      <bottom style="medium">
        <color rgb="FF344C6C"/>
      </bottom>
      <diagonal/>
    </border>
    <border>
      <left/>
      <right style="thin">
        <color theme="4"/>
      </right>
      <top style="thin">
        <color indexed="64"/>
      </top>
      <bottom/>
      <diagonal/>
    </border>
    <border>
      <left style="thin">
        <color theme="4"/>
      </left>
      <right/>
      <top style="thin">
        <color indexed="64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 style="medium">
        <color rgb="FF344C6C"/>
      </left>
      <right/>
      <top style="medium">
        <color rgb="FF344C6C"/>
      </top>
      <bottom/>
      <diagonal/>
    </border>
    <border>
      <left/>
      <right style="medium">
        <color rgb="FF344C6C"/>
      </right>
      <top style="medium">
        <color rgb="FF344C6C"/>
      </top>
      <bottom/>
      <diagonal/>
    </border>
    <border>
      <left style="medium">
        <color rgb="FF344C6C"/>
      </left>
      <right/>
      <top/>
      <bottom style="thin">
        <color theme="0" tint="-4.9989318521683403E-2"/>
      </bottom>
      <diagonal/>
    </border>
    <border>
      <left style="thin">
        <color theme="1" tint="0.24994659260841701"/>
      </left>
      <right/>
      <top style="thin">
        <color indexed="64"/>
      </top>
      <bottom/>
      <diagonal/>
    </border>
    <border>
      <left/>
      <right style="thin">
        <color theme="1" tint="0.24994659260841701"/>
      </right>
      <top style="thin">
        <color indexed="64"/>
      </top>
      <bottom/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/>
      <right style="medium">
        <color rgb="FF344C6C"/>
      </right>
      <top/>
      <bottom/>
      <diagonal/>
    </border>
    <border>
      <left style="medium">
        <color rgb="FF344C6C"/>
      </left>
      <right/>
      <top style="thin">
        <color theme="0" tint="-4.9989318521683403E-2"/>
      </top>
      <bottom style="medium">
        <color rgb="FF344C6C"/>
      </bottom>
      <diagonal/>
    </border>
    <border>
      <left/>
      <right/>
      <top style="medium">
        <color rgb="FF344C6C"/>
      </top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medium">
        <color rgb="FF344C6C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5" fillId="0" borderId="0"/>
  </cellStyleXfs>
  <cellXfs count="172">
    <xf numFmtId="0" fontId="0" fillId="0" borderId="0" xfId="0"/>
    <xf numFmtId="0" fontId="4" fillId="0" borderId="0" xfId="3" applyFont="1"/>
    <xf numFmtId="0" fontId="5" fillId="0" borderId="1" xfId="3" applyFont="1" applyBorder="1"/>
    <xf numFmtId="0" fontId="7" fillId="2" borderId="0" xfId="4" applyFont="1" applyFill="1"/>
    <xf numFmtId="0" fontId="4" fillId="0" borderId="0" xfId="4" applyFont="1"/>
    <xf numFmtId="0" fontId="6" fillId="0" borderId="0" xfId="3" applyFont="1"/>
    <xf numFmtId="165" fontId="4" fillId="0" borderId="0" xfId="3" applyNumberFormat="1" applyFont="1"/>
    <xf numFmtId="6" fontId="4" fillId="0" borderId="3" xfId="3" applyNumberFormat="1" applyFont="1" applyBorder="1"/>
    <xf numFmtId="6" fontId="4" fillId="0" borderId="4" xfId="3" applyNumberFormat="1" applyFont="1" applyBorder="1"/>
    <xf numFmtId="167" fontId="4" fillId="0" borderId="0" xfId="3" applyNumberFormat="1" applyFont="1"/>
    <xf numFmtId="9" fontId="4" fillId="0" borderId="0" xfId="5" applyFont="1" applyFill="1"/>
    <xf numFmtId="164" fontId="4" fillId="0" borderId="0" xfId="1" applyNumberFormat="1" applyFont="1" applyFill="1"/>
    <xf numFmtId="0" fontId="4" fillId="0" borderId="0" xfId="2" applyFont="1"/>
    <xf numFmtId="6" fontId="4" fillId="0" borderId="0" xfId="3" applyNumberFormat="1" applyFont="1"/>
    <xf numFmtId="6" fontId="11" fillId="5" borderId="4" xfId="3" applyNumberFormat="1" applyFont="1" applyFill="1" applyBorder="1"/>
    <xf numFmtId="6" fontId="11" fillId="5" borderId="3" xfId="3" applyNumberFormat="1" applyFont="1" applyFill="1" applyBorder="1"/>
    <xf numFmtId="6" fontId="11" fillId="5" borderId="7" xfId="3" applyNumberFormat="1" applyFont="1" applyFill="1" applyBorder="1"/>
    <xf numFmtId="6" fontId="6" fillId="8" borderId="3" xfId="3" applyNumberFormat="1" applyFont="1" applyFill="1" applyBorder="1"/>
    <xf numFmtId="6" fontId="6" fillId="8" borderId="4" xfId="3" applyNumberFormat="1" applyFont="1" applyFill="1" applyBorder="1"/>
    <xf numFmtId="6" fontId="4" fillId="0" borderId="8" xfId="3" applyNumberFormat="1" applyFont="1" applyBorder="1"/>
    <xf numFmtId="165" fontId="6" fillId="9" borderId="0" xfId="3" applyNumberFormat="1" applyFont="1" applyFill="1"/>
    <xf numFmtId="9" fontId="4" fillId="0" borderId="0" xfId="5" applyFont="1" applyBorder="1"/>
    <xf numFmtId="0" fontId="12" fillId="0" borderId="0" xfId="3" applyFont="1"/>
    <xf numFmtId="0" fontId="13" fillId="0" borderId="8" xfId="3" applyFont="1" applyBorder="1"/>
    <xf numFmtId="0" fontId="12" fillId="0" borderId="10" xfId="3" applyFont="1" applyBorder="1" applyAlignment="1">
      <alignment horizontal="right"/>
    </xf>
    <xf numFmtId="0" fontId="14" fillId="0" borderId="1" xfId="3" applyFont="1" applyBorder="1"/>
    <xf numFmtId="0" fontId="16" fillId="12" borderId="0" xfId="6" applyFont="1" applyFill="1" applyAlignment="1">
      <alignment horizontal="left"/>
    </xf>
    <xf numFmtId="6" fontId="16" fillId="12" borderId="0" xfId="6" applyNumberFormat="1" applyFont="1" applyFill="1" applyAlignment="1">
      <alignment horizontal="right"/>
    </xf>
    <xf numFmtId="5" fontId="17" fillId="0" borderId="0" xfId="6" applyNumberFormat="1" applyFont="1"/>
    <xf numFmtId="6" fontId="17" fillId="0" borderId="0" xfId="6" applyNumberFormat="1" applyFont="1"/>
    <xf numFmtId="6" fontId="17" fillId="0" borderId="0" xfId="6" applyNumberFormat="1" applyFont="1" applyAlignment="1">
      <alignment horizontal="right"/>
    </xf>
    <xf numFmtId="0" fontId="17" fillId="0" borderId="0" xfId="6" applyFont="1"/>
    <xf numFmtId="0" fontId="17" fillId="0" borderId="0" xfId="6" applyFont="1" applyAlignment="1">
      <alignment horizontal="left"/>
    </xf>
    <xf numFmtId="168" fontId="17" fillId="0" borderId="0" xfId="6" applyNumberFormat="1" applyFont="1"/>
    <xf numFmtId="10" fontId="17" fillId="0" borderId="0" xfId="6" applyNumberFormat="1" applyFont="1"/>
    <xf numFmtId="6" fontId="17" fillId="9" borderId="0" xfId="6" applyNumberFormat="1" applyFont="1" applyFill="1"/>
    <xf numFmtId="0" fontId="4" fillId="9" borderId="0" xfId="9" applyFont="1" applyFill="1"/>
    <xf numFmtId="0" fontId="4" fillId="9" borderId="0" xfId="10" applyFont="1" applyFill="1"/>
    <xf numFmtId="0" fontId="4" fillId="9" borderId="0" xfId="3" applyFont="1" applyFill="1"/>
    <xf numFmtId="0" fontId="18" fillId="9" borderId="0" xfId="6" applyFont="1" applyFill="1"/>
    <xf numFmtId="0" fontId="18" fillId="9" borderId="0" xfId="6" applyFont="1" applyFill="1" applyAlignment="1">
      <alignment horizontal="center"/>
    </xf>
    <xf numFmtId="0" fontId="19" fillId="12" borderId="0" xfId="6" applyFont="1" applyFill="1" applyAlignment="1">
      <alignment horizontal="left" vertical="center"/>
    </xf>
    <xf numFmtId="5" fontId="17" fillId="0" borderId="12" xfId="6" applyNumberFormat="1" applyFont="1" applyBorder="1"/>
    <xf numFmtId="0" fontId="17" fillId="0" borderId="12" xfId="6" applyFont="1" applyBorder="1" applyAlignment="1">
      <alignment horizontal="left"/>
    </xf>
    <xf numFmtId="0" fontId="0" fillId="0" borderId="12" xfId="0" applyBorder="1"/>
    <xf numFmtId="0" fontId="18" fillId="9" borderId="12" xfId="6" applyFont="1" applyFill="1" applyBorder="1"/>
    <xf numFmtId="6" fontId="17" fillId="0" borderId="13" xfId="6" applyNumberFormat="1" applyFont="1" applyBorder="1" applyAlignment="1">
      <alignment horizontal="right"/>
    </xf>
    <xf numFmtId="0" fontId="17" fillId="0" borderId="13" xfId="6" applyFont="1" applyBorder="1"/>
    <xf numFmtId="0" fontId="18" fillId="9" borderId="13" xfId="6" applyFont="1" applyFill="1" applyBorder="1"/>
    <xf numFmtId="0" fontId="17" fillId="9" borderId="0" xfId="6" applyFont="1" applyFill="1" applyAlignment="1">
      <alignment vertical="center"/>
    </xf>
    <xf numFmtId="165" fontId="17" fillId="0" borderId="0" xfId="6" applyNumberFormat="1" applyFont="1" applyAlignment="1">
      <alignment vertical="center"/>
    </xf>
    <xf numFmtId="6" fontId="17" fillId="9" borderId="0" xfId="6" applyNumberFormat="1" applyFont="1" applyFill="1" applyAlignment="1">
      <alignment vertical="center"/>
    </xf>
    <xf numFmtId="0" fontId="12" fillId="13" borderId="18" xfId="6" applyFont="1" applyFill="1" applyBorder="1" applyAlignment="1">
      <alignment horizontal="right"/>
    </xf>
    <xf numFmtId="0" fontId="12" fillId="13" borderId="8" xfId="6" applyFont="1" applyFill="1" applyBorder="1" applyAlignment="1">
      <alignment horizontal="right"/>
    </xf>
    <xf numFmtId="0" fontId="12" fillId="13" borderId="9" xfId="6" applyFont="1" applyFill="1" applyBorder="1" applyAlignment="1">
      <alignment horizontal="right"/>
    </xf>
    <xf numFmtId="165" fontId="17" fillId="15" borderId="11" xfId="6" applyNumberFormat="1" applyFont="1" applyFill="1" applyBorder="1"/>
    <xf numFmtId="0" fontId="17" fillId="15" borderId="0" xfId="6" applyFont="1" applyFill="1"/>
    <xf numFmtId="165" fontId="17" fillId="15" borderId="0" xfId="6" applyNumberFormat="1" applyFont="1" applyFill="1"/>
    <xf numFmtId="6" fontId="17" fillId="15" borderId="0" xfId="6" applyNumberFormat="1" applyFont="1" applyFill="1"/>
    <xf numFmtId="6" fontId="17" fillId="15" borderId="5" xfId="6" applyNumberFormat="1" applyFont="1" applyFill="1" applyBorder="1"/>
    <xf numFmtId="165" fontId="17" fillId="0" borderId="11" xfId="6" applyNumberFormat="1" applyFont="1" applyBorder="1" applyAlignment="1">
      <alignment vertical="center"/>
    </xf>
    <xf numFmtId="6" fontId="17" fillId="9" borderId="5" xfId="6" applyNumberFormat="1" applyFont="1" applyFill="1" applyBorder="1" applyAlignment="1">
      <alignment vertical="center"/>
    </xf>
    <xf numFmtId="165" fontId="20" fillId="14" borderId="19" xfId="6" applyNumberFormat="1" applyFont="1" applyFill="1" applyBorder="1"/>
    <xf numFmtId="0" fontId="20" fillId="14" borderId="1" xfId="6" applyFont="1" applyFill="1" applyBorder="1"/>
    <xf numFmtId="165" fontId="20" fillId="14" borderId="1" xfId="6" applyNumberFormat="1" applyFont="1" applyFill="1" applyBorder="1"/>
    <xf numFmtId="6" fontId="20" fillId="14" borderId="1" xfId="6" applyNumberFormat="1" applyFont="1" applyFill="1" applyBorder="1"/>
    <xf numFmtId="6" fontId="20" fillId="14" borderId="6" xfId="6" applyNumberFormat="1" applyFont="1" applyFill="1" applyBorder="1"/>
    <xf numFmtId="0" fontId="18" fillId="9" borderId="15" xfId="6" applyFont="1" applyFill="1" applyBorder="1"/>
    <xf numFmtId="0" fontId="18" fillId="9" borderId="16" xfId="6" applyFont="1" applyFill="1" applyBorder="1"/>
    <xf numFmtId="0" fontId="0" fillId="0" borderId="16" xfId="0" applyBorder="1"/>
    <xf numFmtId="0" fontId="18" fillId="9" borderId="16" xfId="6" applyFont="1" applyFill="1" applyBorder="1" applyAlignment="1">
      <alignment horizontal="center"/>
    </xf>
    <xf numFmtId="0" fontId="18" fillId="9" borderId="17" xfId="6" applyFont="1" applyFill="1" applyBorder="1"/>
    <xf numFmtId="6" fontId="19" fillId="10" borderId="2" xfId="3" applyNumberFormat="1" applyFont="1" applyFill="1" applyBorder="1"/>
    <xf numFmtId="165" fontId="4" fillId="0" borderId="12" xfId="3" applyNumberFormat="1" applyFont="1" applyBorder="1"/>
    <xf numFmtId="165" fontId="6" fillId="6" borderId="16" xfId="3" applyNumberFormat="1" applyFont="1" applyFill="1" applyBorder="1"/>
    <xf numFmtId="165" fontId="4" fillId="0" borderId="15" xfId="3" applyNumberFormat="1" applyFont="1" applyBorder="1"/>
    <xf numFmtId="165" fontId="4" fillId="0" borderId="16" xfId="3" applyNumberFormat="1" applyFont="1" applyBorder="1"/>
    <xf numFmtId="6" fontId="6" fillId="3" borderId="14" xfId="3" applyNumberFormat="1" applyFont="1" applyFill="1" applyBorder="1" applyAlignment="1">
      <alignment horizontal="left"/>
    </xf>
    <xf numFmtId="0" fontId="4" fillId="0" borderId="14" xfId="3" applyFont="1" applyBorder="1"/>
    <xf numFmtId="0" fontId="12" fillId="0" borderId="20" xfId="3" applyFont="1" applyBorder="1" applyAlignment="1">
      <alignment horizontal="right"/>
    </xf>
    <xf numFmtId="0" fontId="4" fillId="0" borderId="16" xfId="3" applyFont="1" applyBorder="1"/>
    <xf numFmtId="0" fontId="12" fillId="0" borderId="1" xfId="3" applyFont="1" applyBorder="1" applyAlignment="1">
      <alignment horizontal="right"/>
    </xf>
    <xf numFmtId="0" fontId="12" fillId="0" borderId="21" xfId="3" applyFont="1" applyBorder="1" applyAlignment="1">
      <alignment horizontal="center"/>
    </xf>
    <xf numFmtId="9" fontId="4" fillId="0" borderId="5" xfId="5" applyFont="1" applyBorder="1" applyAlignment="1">
      <alignment horizontal="center"/>
    </xf>
    <xf numFmtId="6" fontId="4" fillId="0" borderId="7" xfId="3" applyNumberFormat="1" applyFont="1" applyBorder="1"/>
    <xf numFmtId="9" fontId="4" fillId="7" borderId="5" xfId="5" applyFont="1" applyFill="1" applyBorder="1" applyAlignment="1">
      <alignment horizontal="center"/>
    </xf>
    <xf numFmtId="6" fontId="6" fillId="8" borderId="7" xfId="3" applyNumberFormat="1" applyFont="1" applyFill="1" applyBorder="1"/>
    <xf numFmtId="9" fontId="11" fillId="6" borderId="5" xfId="5" applyFont="1" applyFill="1" applyBorder="1" applyAlignment="1">
      <alignment horizontal="center"/>
    </xf>
    <xf numFmtId="0" fontId="4" fillId="0" borderId="12" xfId="3" applyFont="1" applyBorder="1"/>
    <xf numFmtId="0" fontId="9" fillId="0" borderId="0" xfId="3" applyFont="1" applyAlignment="1">
      <alignment horizontal="right"/>
    </xf>
    <xf numFmtId="0" fontId="4" fillId="11" borderId="0" xfId="3" applyFont="1" applyFill="1"/>
    <xf numFmtId="0" fontId="4" fillId="11" borderId="13" xfId="3" applyFont="1" applyFill="1" applyBorder="1"/>
    <xf numFmtId="0" fontId="12" fillId="0" borderId="0" xfId="3" applyFont="1" applyAlignment="1">
      <alignment horizontal="left"/>
    </xf>
    <xf numFmtId="0" fontId="13" fillId="0" borderId="0" xfId="3" applyFont="1"/>
    <xf numFmtId="8" fontId="4" fillId="11" borderId="0" xfId="3" applyNumberFormat="1" applyFont="1" applyFill="1"/>
    <xf numFmtId="8" fontId="4" fillId="0" borderId="0" xfId="3" applyNumberFormat="1" applyFont="1"/>
    <xf numFmtId="8" fontId="4" fillId="11" borderId="13" xfId="3" applyNumberFormat="1" applyFont="1" applyFill="1" applyBorder="1"/>
    <xf numFmtId="0" fontId="21" fillId="0" borderId="0" xfId="3" applyFont="1"/>
    <xf numFmtId="6" fontId="22" fillId="0" borderId="0" xfId="3" applyNumberFormat="1" applyFont="1"/>
    <xf numFmtId="167" fontId="6" fillId="3" borderId="0" xfId="3" applyNumberFormat="1" applyFont="1" applyFill="1" applyAlignment="1">
      <alignment horizontal="left"/>
    </xf>
    <xf numFmtId="0" fontId="14" fillId="0" borderId="0" xfId="3" applyFont="1"/>
    <xf numFmtId="0" fontId="10" fillId="0" borderId="0" xfId="3" applyFont="1"/>
    <xf numFmtId="6" fontId="6" fillId="3" borderId="0" xfId="3" applyNumberFormat="1" applyFont="1" applyFill="1" applyAlignment="1">
      <alignment horizontal="left"/>
    </xf>
    <xf numFmtId="0" fontId="12" fillId="0" borderId="0" xfId="3" applyFont="1" applyAlignment="1">
      <alignment horizontal="right"/>
    </xf>
    <xf numFmtId="165" fontId="6" fillId="6" borderId="0" xfId="3" applyNumberFormat="1" applyFont="1" applyFill="1"/>
    <xf numFmtId="0" fontId="4" fillId="4" borderId="0" xfId="3" applyFont="1" applyFill="1"/>
    <xf numFmtId="0" fontId="4" fillId="0" borderId="12" xfId="2" applyFont="1" applyBorder="1"/>
    <xf numFmtId="0" fontId="4" fillId="0" borderId="15" xfId="2" applyFont="1" applyBorder="1"/>
    <xf numFmtId="0" fontId="4" fillId="0" borderId="16" xfId="2" applyFont="1" applyBorder="1"/>
    <xf numFmtId="0" fontId="4" fillId="11" borderId="16" xfId="3" applyFont="1" applyFill="1" applyBorder="1"/>
    <xf numFmtId="0" fontId="4" fillId="11" borderId="17" xfId="3" applyFont="1" applyFill="1" applyBorder="1"/>
    <xf numFmtId="9" fontId="4" fillId="0" borderId="8" xfId="3" applyNumberFormat="1" applyFont="1" applyBorder="1"/>
    <xf numFmtId="0" fontId="4" fillId="0" borderId="8" xfId="3" applyFont="1" applyBorder="1"/>
    <xf numFmtId="0" fontId="12" fillId="0" borderId="0" xfId="6" applyFont="1" applyAlignment="1">
      <alignment horizontal="right"/>
    </xf>
    <xf numFmtId="165" fontId="4" fillId="0" borderId="23" xfId="3" applyNumberFormat="1" applyFont="1" applyBorder="1"/>
    <xf numFmtId="6" fontId="4" fillId="0" borderId="23" xfId="3" applyNumberFormat="1" applyFont="1" applyBorder="1"/>
    <xf numFmtId="0" fontId="4" fillId="0" borderId="22" xfId="3" applyFont="1" applyBorder="1"/>
    <xf numFmtId="0" fontId="0" fillId="0" borderId="14" xfId="0" applyBorder="1"/>
    <xf numFmtId="0" fontId="0" fillId="0" borderId="13" xfId="0" applyBorder="1"/>
    <xf numFmtId="0" fontId="0" fillId="0" borderId="17" xfId="0" applyBorder="1"/>
    <xf numFmtId="0" fontId="23" fillId="16" borderId="0" xfId="4" applyFont="1" applyFill="1" applyAlignment="1">
      <alignment vertical="center"/>
    </xf>
    <xf numFmtId="6" fontId="11" fillId="17" borderId="23" xfId="3" applyNumberFormat="1" applyFont="1" applyFill="1" applyBorder="1"/>
    <xf numFmtId="6" fontId="4" fillId="18" borderId="24" xfId="3" applyNumberFormat="1" applyFont="1" applyFill="1" applyBorder="1"/>
    <xf numFmtId="0" fontId="7" fillId="19" borderId="22" xfId="4" applyFont="1" applyFill="1" applyBorder="1"/>
    <xf numFmtId="0" fontId="8" fillId="19" borderId="14" xfId="4" applyFont="1" applyFill="1" applyBorder="1"/>
    <xf numFmtId="9" fontId="24" fillId="20" borderId="0" xfId="5" applyFont="1" applyFill="1" applyBorder="1" applyAlignment="1">
      <alignment horizontal="right"/>
    </xf>
    <xf numFmtId="0" fontId="19" fillId="20" borderId="0" xfId="6" applyFont="1" applyFill="1" applyAlignment="1">
      <alignment horizontal="left" vertical="center"/>
    </xf>
    <xf numFmtId="0" fontId="7" fillId="19" borderId="14" xfId="4" applyFont="1" applyFill="1" applyBorder="1"/>
    <xf numFmtId="0" fontId="12" fillId="0" borderId="26" xfId="3" applyFont="1" applyBorder="1" applyAlignment="1">
      <alignment horizontal="right"/>
    </xf>
    <xf numFmtId="9" fontId="11" fillId="16" borderId="27" xfId="5" applyFont="1" applyFill="1" applyBorder="1" applyAlignment="1"/>
    <xf numFmtId="0" fontId="12" fillId="0" borderId="28" xfId="3" applyFont="1" applyBorder="1" applyAlignment="1">
      <alignment horizontal="right"/>
    </xf>
    <xf numFmtId="9" fontId="24" fillId="20" borderId="32" xfId="5" applyFont="1" applyFill="1" applyBorder="1" applyAlignment="1">
      <alignment horizontal="right"/>
    </xf>
    <xf numFmtId="0" fontId="12" fillId="13" borderId="33" xfId="6" applyFont="1" applyFill="1" applyBorder="1" applyAlignment="1">
      <alignment horizontal="right"/>
    </xf>
    <xf numFmtId="0" fontId="12" fillId="13" borderId="34" xfId="6" applyFont="1" applyFill="1" applyBorder="1" applyAlignment="1">
      <alignment horizontal="right"/>
    </xf>
    <xf numFmtId="6" fontId="17" fillId="15" borderId="35" xfId="6" applyNumberFormat="1" applyFont="1" applyFill="1" applyBorder="1"/>
    <xf numFmtId="6" fontId="17" fillId="15" borderId="0" xfId="6" applyNumberFormat="1" applyFont="1" applyFill="1" applyAlignment="1">
      <alignment horizontal="right"/>
    </xf>
    <xf numFmtId="6" fontId="4" fillId="15" borderId="36" xfId="0" applyNumberFormat="1" applyFont="1" applyFill="1" applyBorder="1"/>
    <xf numFmtId="6" fontId="17" fillId="9" borderId="35" xfId="6" applyNumberFormat="1" applyFont="1" applyFill="1" applyBorder="1" applyAlignment="1">
      <alignment vertical="center"/>
    </xf>
    <xf numFmtId="6" fontId="17" fillId="0" borderId="0" xfId="6" applyNumberFormat="1" applyFont="1" applyAlignment="1">
      <alignment vertical="center"/>
    </xf>
    <xf numFmtId="6" fontId="17" fillId="9" borderId="36" xfId="6" applyNumberFormat="1" applyFont="1" applyFill="1" applyBorder="1" applyAlignment="1">
      <alignment vertical="center"/>
    </xf>
    <xf numFmtId="0" fontId="11" fillId="22" borderId="31" xfId="3" applyFont="1" applyFill="1" applyBorder="1" applyAlignment="1">
      <alignment horizontal="center"/>
    </xf>
    <xf numFmtId="0" fontId="11" fillId="22" borderId="30" xfId="3" applyFont="1" applyFill="1" applyBorder="1"/>
    <xf numFmtId="9" fontId="24" fillId="20" borderId="37" xfId="5" applyFont="1" applyFill="1" applyBorder="1" applyAlignment="1">
      <alignment horizontal="right"/>
    </xf>
    <xf numFmtId="6" fontId="4" fillId="18" borderId="38" xfId="3" applyNumberFormat="1" applyFont="1" applyFill="1" applyBorder="1" applyAlignment="1">
      <alignment horizontal="right"/>
    </xf>
    <xf numFmtId="0" fontId="11" fillId="22" borderId="39" xfId="3" applyFont="1" applyFill="1" applyBorder="1"/>
    <xf numFmtId="0" fontId="11" fillId="22" borderId="39" xfId="3" applyFont="1" applyFill="1" applyBorder="1" applyAlignment="1">
      <alignment horizontal="center"/>
    </xf>
    <xf numFmtId="9" fontId="24" fillId="20" borderId="40" xfId="5" applyFont="1" applyFill="1" applyBorder="1" applyAlignment="1">
      <alignment horizontal="right"/>
    </xf>
    <xf numFmtId="6" fontId="4" fillId="18" borderId="23" xfId="3" applyNumberFormat="1" applyFont="1" applyFill="1" applyBorder="1" applyAlignment="1">
      <alignment horizontal="right"/>
    </xf>
    <xf numFmtId="9" fontId="0" fillId="0" borderId="37" xfId="5" applyFont="1" applyBorder="1"/>
    <xf numFmtId="6" fontId="4" fillId="18" borderId="41" xfId="3" applyNumberFormat="1" applyFont="1" applyFill="1" applyBorder="1" applyAlignment="1">
      <alignment horizontal="right"/>
    </xf>
    <xf numFmtId="0" fontId="19" fillId="5" borderId="0" xfId="6" applyFont="1" applyFill="1" applyAlignment="1">
      <alignment horizontal="left" vertical="center"/>
    </xf>
    <xf numFmtId="0" fontId="26" fillId="0" borderId="0" xfId="3" applyFont="1"/>
    <xf numFmtId="0" fontId="24" fillId="20" borderId="0" xfId="3" applyFont="1" applyFill="1" applyAlignment="1">
      <alignment horizontal="right"/>
    </xf>
    <xf numFmtId="166" fontId="6" fillId="16" borderId="0" xfId="3" applyNumberFormat="1" applyFont="1" applyFill="1" applyAlignment="1">
      <alignment horizontal="right"/>
    </xf>
    <xf numFmtId="165" fontId="6" fillId="16" borderId="0" xfId="3" applyNumberFormat="1" applyFont="1" applyFill="1"/>
    <xf numFmtId="6" fontId="6" fillId="16" borderId="0" xfId="3" applyNumberFormat="1" applyFont="1" applyFill="1"/>
    <xf numFmtId="6" fontId="22" fillId="16" borderId="0" xfId="3" applyNumberFormat="1" applyFont="1" applyFill="1"/>
    <xf numFmtId="0" fontId="19" fillId="5" borderId="5" xfId="6" applyFont="1" applyFill="1" applyBorder="1" applyAlignment="1">
      <alignment horizontal="left" vertical="center"/>
    </xf>
    <xf numFmtId="6" fontId="4" fillId="0" borderId="41" xfId="3" applyNumberFormat="1" applyFont="1" applyBorder="1" applyAlignment="1">
      <alignment horizontal="right"/>
    </xf>
    <xf numFmtId="9" fontId="0" fillId="0" borderId="25" xfId="5" applyFont="1" applyBorder="1" applyAlignment="1">
      <alignment horizontal="right"/>
    </xf>
    <xf numFmtId="0" fontId="0" fillId="23" borderId="0" xfId="0" applyFill="1"/>
    <xf numFmtId="0" fontId="27" fillId="23" borderId="0" xfId="0" applyFont="1" applyFill="1" applyAlignment="1">
      <alignment vertical="center"/>
    </xf>
    <xf numFmtId="0" fontId="0" fillId="21" borderId="0" xfId="0" applyFill="1"/>
    <xf numFmtId="166" fontId="6" fillId="21" borderId="0" xfId="3" applyNumberFormat="1" applyFont="1" applyFill="1" applyAlignment="1" applyProtection="1">
      <alignment horizontal="right"/>
      <protection locked="0"/>
    </xf>
    <xf numFmtId="165" fontId="6" fillId="21" borderId="0" xfId="3" applyNumberFormat="1" applyFont="1" applyFill="1" applyProtection="1">
      <protection locked="0"/>
    </xf>
    <xf numFmtId="6" fontId="6" fillId="21" borderId="0" xfId="3" applyNumberFormat="1" applyFont="1" applyFill="1" applyProtection="1">
      <protection locked="0"/>
    </xf>
    <xf numFmtId="38" fontId="6" fillId="21" borderId="0" xfId="3" applyNumberFormat="1" applyFont="1" applyFill="1" applyProtection="1">
      <protection locked="0"/>
    </xf>
    <xf numFmtId="9" fontId="6" fillId="21" borderId="14" xfId="5" applyFont="1" applyFill="1" applyBorder="1" applyAlignment="1" applyProtection="1">
      <alignment horizontal="left"/>
      <protection locked="0"/>
    </xf>
    <xf numFmtId="165" fontId="6" fillId="21" borderId="0" xfId="3" applyNumberFormat="1" applyFont="1" applyFill="1" applyAlignment="1" applyProtection="1">
      <alignment horizontal="left"/>
      <protection locked="0"/>
    </xf>
    <xf numFmtId="165" fontId="6" fillId="21" borderId="29" xfId="3" applyNumberFormat="1" applyFont="1" applyFill="1" applyBorder="1" applyProtection="1">
      <protection locked="0"/>
    </xf>
    <xf numFmtId="0" fontId="25" fillId="5" borderId="0" xfId="6" applyFont="1" applyFill="1" applyAlignment="1">
      <alignment horizontal="left" vertical="center"/>
    </xf>
    <xf numFmtId="0" fontId="6" fillId="0" borderId="16" xfId="3" applyFont="1" applyBorder="1" applyAlignment="1">
      <alignment horizontal="center"/>
    </xf>
  </cellXfs>
  <cellStyles count="11">
    <cellStyle name="Comma" xfId="1" builtinId="3"/>
    <cellStyle name="Comma 2" xfId="8" xr:uid="{16EC02CC-84D6-4DB2-A0EF-AA3DCF682DB5}"/>
    <cellStyle name="Normal" xfId="0" builtinId="0"/>
    <cellStyle name="Normal 2" xfId="9" xr:uid="{A76F622B-BC1A-44FE-B283-7B4A99D58B8F}"/>
    <cellStyle name="Normal_93MONEY" xfId="10" xr:uid="{44770A60-6C66-4545-956B-249BD99CA69A}"/>
    <cellStyle name="Normal_BigPicture (2000 0222)" xfId="2" xr:uid="{00000000-0005-0000-0000-000002000000}"/>
    <cellStyle name="Normal_Mortgage Qualification" xfId="6" xr:uid="{E697C86B-B395-4A81-81A3-C8D9677DFD22}"/>
    <cellStyle name="Normal_Personal Finance" xfId="3" xr:uid="{00000000-0005-0000-0000-000003000000}"/>
    <cellStyle name="Normal_StockWatcher" xfId="4" xr:uid="{00000000-0005-0000-0000-000004000000}"/>
    <cellStyle name="Percent" xfId="5" builtinId="5"/>
    <cellStyle name="Percent 2" xfId="7" xr:uid="{490966BE-A044-4B3E-8D6A-6AADAEA45ABD}"/>
  </cellStyles>
  <dxfs count="0"/>
  <tableStyles count="0" defaultTableStyle="TableStyleMedium2" defaultPivotStyle="PivotStyleLight16"/>
  <colors>
    <mruColors>
      <color rgb="FF8DA72C"/>
      <color rgb="FFE7F1F9"/>
      <color rgb="FF344C6C"/>
      <color rgb="FFE3EFF9"/>
      <color rgb="FFD3DEF1"/>
      <color rgb="FF4472C4"/>
      <color rgb="FF6DACDE"/>
      <color rgb="FF99BFE6"/>
      <color rgb="FFFFFFE1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6DACDE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6DACDE"/>
                </a:solidFill>
              </a:rPr>
              <a:t>Contributions</a:t>
            </a:r>
            <a:r>
              <a:rPr lang="en-US" baseline="0">
                <a:solidFill>
                  <a:srgbClr val="6DACDE"/>
                </a:solidFill>
              </a:rPr>
              <a:t> and End of Year Value</a:t>
            </a:r>
            <a:endParaRPr lang="en-US">
              <a:solidFill>
                <a:srgbClr val="6DACDE"/>
              </a:solidFill>
            </a:endParaRPr>
          </a:p>
        </c:rich>
      </c:tx>
      <c:layout>
        <c:manualLayout>
          <c:xMode val="edge"/>
          <c:yMode val="edge"/>
          <c:x val="2.9166666666666586E-3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6DACDE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Miracle!$AE$25</c:f>
              <c:strCache>
                <c:ptCount val="1"/>
                <c:pt idx="0">
                  <c:v>EOY Balance </c:v>
                </c:pt>
              </c:strCache>
            </c:strRef>
          </c:tx>
          <c:spPr>
            <a:ln w="28575" cap="rnd">
              <a:solidFill>
                <a:srgbClr val="6DACDE"/>
              </a:solidFill>
              <a:round/>
            </a:ln>
            <a:effectLst/>
          </c:spPr>
          <c:marker>
            <c:symbol val="none"/>
          </c:marker>
          <c:cat>
            <c:numRef>
              <c:f>Miracle!$Y$26:$Y$71</c:f>
              <c:numCache>
                <c:formatCode>0_);[Red]\(0\)</c:formatCode>
                <c:ptCount val="46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</c:numCache>
            </c:numRef>
          </c:cat>
          <c:val>
            <c:numRef>
              <c:f>Miracle!$AE$26:$AE$71</c:f>
              <c:numCache>
                <c:formatCode>"$"#,##0_);[Red]\("$"#,##0\)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3500</c:v>
                </c:pt>
                <c:pt idx="6">
                  <c:v>7153.3996605008479</c:v>
                </c:pt>
                <c:pt idx="7">
                  <c:v>11174.050105285567</c:v>
                </c:pt>
                <c:pt idx="8">
                  <c:v>15598.868494011043</c:v>
                </c:pt>
                <c:pt idx="9">
                  <c:v>20468.483010885924</c:v>
                </c:pt>
                <c:pt idx="10">
                  <c:v>25827.605908083275</c:v>
                </c:pt>
                <c:pt idx="11">
                  <c:v>31725.444048605405</c:v>
                </c:pt>
                <c:pt idx="12">
                  <c:v>38216.150718159246</c:v>
                </c:pt>
                <c:pt idx="13">
                  <c:v>45359.322854528022</c:v>
                </c:pt>
                <c:pt idx="14">
                  <c:v>53220.548259943331</c:v>
                </c:pt>
                <c:pt idx="15">
                  <c:v>61872.00782090002</c:v>
                </c:pt>
                <c:pt idx="16">
                  <c:v>71393.138264928391</c:v>
                </c:pt>
                <c:pt idx="17">
                  <c:v>81871.361539681748</c:v>
                </c:pt>
                <c:pt idx="18">
                  <c:v>93402.887511416018</c:v>
                </c:pt>
                <c:pt idx="19">
                  <c:v>106093.59735314842</c:v>
                </c:pt>
                <c:pt idx="20">
                  <c:v>120060.01573366586</c:v>
                </c:pt>
                <c:pt idx="21">
                  <c:v>135430.38073391299</c:v>
                </c:pt>
                <c:pt idx="22">
                  <c:v>152345.82131461173</c:v>
                </c:pt>
                <c:pt idx="23">
                  <c:v>170961.65314648754</c:v>
                </c:pt>
                <c:pt idx="24">
                  <c:v>191448.80470126926</c:v>
                </c:pt>
                <c:pt idx="25">
                  <c:v>213995.38669767004</c:v>
                </c:pt>
                <c:pt idx="26">
                  <c:v>238808.41931282508</c:v>
                </c:pt>
                <c:pt idx="27">
                  <c:v>266115.73301824764</c:v>
                </c:pt>
                <c:pt idx="28">
                  <c:v>296168.06049356452</c:v>
                </c:pt>
                <c:pt idx="29">
                  <c:v>329241.33882574795</c:v>
                </c:pt>
                <c:pt idx="30">
                  <c:v>365639.24313237733</c:v>
                </c:pt>
                <c:pt idx="31">
                  <c:v>405695.97487237502</c:v>
                </c:pt>
                <c:pt idx="32">
                  <c:v>449779.33044617088</c:v>
                </c:pt>
                <c:pt idx="33">
                  <c:v>498294.07826083689</c:v>
                </c:pt>
                <c:pt idx="34">
                  <c:v>551685.67526802397</c:v>
                </c:pt>
                <c:pt idx="35">
                  <c:v>610444.35709953331</c:v>
                </c:pt>
                <c:pt idx="36">
                  <c:v>675109.63935568649</c:v>
                </c:pt>
                <c:pt idx="37">
                  <c:v>746275.27137681853</c:v>
                </c:pt>
                <c:pt idx="38">
                  <c:v>824594.68798286375</c:v>
                </c:pt>
                <c:pt idx="39">
                  <c:v>910787.00923829584</c:v>
                </c:pt>
                <c:pt idx="40">
                  <c:v>1005643.6433315863</c:v>
                </c:pt>
                <c:pt idx="41">
                  <c:v>1110035.5531960782</c:v>
                </c:pt>
                <c:pt idx="42">
                  <c:v>1224921.2535935692</c:v>
                </c:pt>
                <c:pt idx="43">
                  <c:v>1351355.6120889252</c:v>
                </c:pt>
                <c:pt idx="44">
                  <c:v>1490499.5347252823</c:v>
                </c:pt>
                <c:pt idx="45">
                  <c:v>1643630.6253326167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87-4920-AA37-9EF6DAC059C0}"/>
            </c:ext>
          </c:extLst>
        </c:ser>
        <c:ser>
          <c:idx val="2"/>
          <c:order val="1"/>
          <c:tx>
            <c:strRef>
              <c:f>Miracle!$AF$25</c:f>
              <c:strCache>
                <c:ptCount val="1"/>
                <c:pt idx="0">
                  <c:v>Cumulative Contributions</c:v>
                </c:pt>
              </c:strCache>
            </c:strRef>
          </c:tx>
          <c:spPr>
            <a:ln w="28575" cap="rnd">
              <a:solidFill>
                <a:schemeClr val="tx1">
                  <a:lumMod val="90000"/>
                  <a:lumOff val="1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Miracle!$Y$26:$Y$71</c:f>
              <c:numCache>
                <c:formatCode>0_);[Red]\(0\)</c:formatCode>
                <c:ptCount val="46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</c:numCache>
            </c:numRef>
          </c:cat>
          <c:val>
            <c:numRef>
              <c:f>Miracle!$AF$26:$AF$71</c:f>
              <c:numCache>
                <c:formatCode>"$"#,##0_);[Red]\("$"#,##0\)</c:formatCode>
                <c:ptCount val="4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3500</c:v>
                </c:pt>
                <c:pt idx="6">
                  <c:v>6500</c:v>
                </c:pt>
                <c:pt idx="7">
                  <c:v>9500</c:v>
                </c:pt>
                <c:pt idx="8">
                  <c:v>12500</c:v>
                </c:pt>
                <c:pt idx="9">
                  <c:v>15500</c:v>
                </c:pt>
                <c:pt idx="10">
                  <c:v>18500</c:v>
                </c:pt>
                <c:pt idx="11">
                  <c:v>21500</c:v>
                </c:pt>
                <c:pt idx="12">
                  <c:v>24500</c:v>
                </c:pt>
                <c:pt idx="13">
                  <c:v>27500</c:v>
                </c:pt>
                <c:pt idx="14">
                  <c:v>30500</c:v>
                </c:pt>
                <c:pt idx="15">
                  <c:v>33500</c:v>
                </c:pt>
                <c:pt idx="16">
                  <c:v>36500</c:v>
                </c:pt>
                <c:pt idx="17">
                  <c:v>39500</c:v>
                </c:pt>
                <c:pt idx="18">
                  <c:v>42500</c:v>
                </c:pt>
                <c:pt idx="19">
                  <c:v>45500</c:v>
                </c:pt>
                <c:pt idx="20">
                  <c:v>48500</c:v>
                </c:pt>
                <c:pt idx="21">
                  <c:v>51500</c:v>
                </c:pt>
                <c:pt idx="22">
                  <c:v>54500</c:v>
                </c:pt>
                <c:pt idx="23">
                  <c:v>57500</c:v>
                </c:pt>
                <c:pt idx="24">
                  <c:v>60500</c:v>
                </c:pt>
                <c:pt idx="25">
                  <c:v>63500</c:v>
                </c:pt>
                <c:pt idx="26">
                  <c:v>66500</c:v>
                </c:pt>
                <c:pt idx="27">
                  <c:v>69500</c:v>
                </c:pt>
                <c:pt idx="28">
                  <c:v>72500</c:v>
                </c:pt>
                <c:pt idx="29">
                  <c:v>75500</c:v>
                </c:pt>
                <c:pt idx="30">
                  <c:v>78500</c:v>
                </c:pt>
                <c:pt idx="31">
                  <c:v>81500</c:v>
                </c:pt>
                <c:pt idx="32">
                  <c:v>84500</c:v>
                </c:pt>
                <c:pt idx="33">
                  <c:v>87500</c:v>
                </c:pt>
                <c:pt idx="34">
                  <c:v>90500</c:v>
                </c:pt>
                <c:pt idx="35">
                  <c:v>93500</c:v>
                </c:pt>
                <c:pt idx="36">
                  <c:v>96500</c:v>
                </c:pt>
                <c:pt idx="37">
                  <c:v>99500</c:v>
                </c:pt>
                <c:pt idx="38">
                  <c:v>102500</c:v>
                </c:pt>
                <c:pt idx="39">
                  <c:v>105500</c:v>
                </c:pt>
                <c:pt idx="40">
                  <c:v>108500</c:v>
                </c:pt>
                <c:pt idx="41">
                  <c:v>111500</c:v>
                </c:pt>
                <c:pt idx="42">
                  <c:v>114500</c:v>
                </c:pt>
                <c:pt idx="43">
                  <c:v>117500</c:v>
                </c:pt>
                <c:pt idx="44">
                  <c:v>120500</c:v>
                </c:pt>
                <c:pt idx="45">
                  <c:v>123500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87-4920-AA37-9EF6DAC05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7713272"/>
        <c:axId val="1237715896"/>
      </c:lineChart>
      <c:catAx>
        <c:axId val="1237713272"/>
        <c:scaling>
          <c:orientation val="minMax"/>
        </c:scaling>
        <c:delete val="0"/>
        <c:axPos val="b"/>
        <c:numFmt formatCode="0_);[Red]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715896"/>
        <c:crosses val="autoZero"/>
        <c:auto val="1"/>
        <c:lblAlgn val="r"/>
        <c:lblOffset val="100"/>
        <c:noMultiLvlLbl val="0"/>
      </c:catAx>
      <c:valAx>
        <c:axId val="123771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713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6DACDE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6DACDE"/>
                </a:solidFill>
              </a:rPr>
              <a:t>Contributions</a:t>
            </a:r>
            <a:r>
              <a:rPr lang="en-US" baseline="0">
                <a:solidFill>
                  <a:srgbClr val="6DACDE"/>
                </a:solidFill>
              </a:rPr>
              <a:t> and End of Year Value</a:t>
            </a:r>
            <a:endParaRPr lang="en-US">
              <a:solidFill>
                <a:srgbClr val="6DACDE"/>
              </a:solidFill>
            </a:endParaRPr>
          </a:p>
        </c:rich>
      </c:tx>
      <c:layout>
        <c:manualLayout>
          <c:xMode val="edge"/>
          <c:yMode val="edge"/>
          <c:x val="2.9166666666666586E-3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6DACDE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Miracle!$AE$25</c:f>
              <c:strCache>
                <c:ptCount val="1"/>
                <c:pt idx="0">
                  <c:v>EOY Balance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Miracle!$Y$26:$Y$71</c:f>
              <c:numCache>
                <c:formatCode>0_);[Red]\(0\)</c:formatCode>
                <c:ptCount val="46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</c:numCache>
            </c:numRef>
          </c:cat>
          <c:val>
            <c:numRef>
              <c:f>Miracle!$AE$26:$AE$71</c:f>
              <c:numCache>
                <c:formatCode>"$"#,##0_);[Red]\("$"#,##0\)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3500</c:v>
                </c:pt>
                <c:pt idx="6">
                  <c:v>7153.3996605008479</c:v>
                </c:pt>
                <c:pt idx="7">
                  <c:v>11174.050105285567</c:v>
                </c:pt>
                <c:pt idx="8">
                  <c:v>15598.868494011043</c:v>
                </c:pt>
                <c:pt idx="9">
                  <c:v>20468.483010885924</c:v>
                </c:pt>
                <c:pt idx="10">
                  <c:v>25827.605908083275</c:v>
                </c:pt>
                <c:pt idx="11">
                  <c:v>31725.444048605405</c:v>
                </c:pt>
                <c:pt idx="12">
                  <c:v>38216.150718159246</c:v>
                </c:pt>
                <c:pt idx="13">
                  <c:v>45359.322854528022</c:v>
                </c:pt>
                <c:pt idx="14">
                  <c:v>53220.548259943331</c:v>
                </c:pt>
                <c:pt idx="15">
                  <c:v>61872.00782090002</c:v>
                </c:pt>
                <c:pt idx="16">
                  <c:v>71393.138264928391</c:v>
                </c:pt>
                <c:pt idx="17">
                  <c:v>81871.361539681748</c:v>
                </c:pt>
                <c:pt idx="18">
                  <c:v>93402.887511416018</c:v>
                </c:pt>
                <c:pt idx="19">
                  <c:v>106093.59735314842</c:v>
                </c:pt>
                <c:pt idx="20">
                  <c:v>120060.01573366586</c:v>
                </c:pt>
                <c:pt idx="21">
                  <c:v>135430.38073391299</c:v>
                </c:pt>
                <c:pt idx="22">
                  <c:v>152345.82131461173</c:v>
                </c:pt>
                <c:pt idx="23">
                  <c:v>170961.65314648754</c:v>
                </c:pt>
                <c:pt idx="24">
                  <c:v>191448.80470126926</c:v>
                </c:pt>
                <c:pt idx="25">
                  <c:v>213995.38669767004</c:v>
                </c:pt>
                <c:pt idx="26">
                  <c:v>238808.41931282508</c:v>
                </c:pt>
                <c:pt idx="27">
                  <c:v>266115.73301824764</c:v>
                </c:pt>
                <c:pt idx="28">
                  <c:v>296168.06049356452</c:v>
                </c:pt>
                <c:pt idx="29">
                  <c:v>329241.33882574795</c:v>
                </c:pt>
                <c:pt idx="30">
                  <c:v>365639.24313237733</c:v>
                </c:pt>
                <c:pt idx="31">
                  <c:v>405695.97487237502</c:v>
                </c:pt>
                <c:pt idx="32">
                  <c:v>449779.33044617088</c:v>
                </c:pt>
                <c:pt idx="33">
                  <c:v>498294.07826083689</c:v>
                </c:pt>
                <c:pt idx="34">
                  <c:v>551685.67526802397</c:v>
                </c:pt>
                <c:pt idx="35">
                  <c:v>610444.35709953331</c:v>
                </c:pt>
                <c:pt idx="36">
                  <c:v>675109.63935568649</c:v>
                </c:pt>
                <c:pt idx="37">
                  <c:v>746275.27137681853</c:v>
                </c:pt>
                <c:pt idx="38">
                  <c:v>824594.68798286375</c:v>
                </c:pt>
                <c:pt idx="39">
                  <c:v>910787.00923829584</c:v>
                </c:pt>
                <c:pt idx="40">
                  <c:v>1005643.6433315863</c:v>
                </c:pt>
                <c:pt idx="41">
                  <c:v>1110035.5531960782</c:v>
                </c:pt>
                <c:pt idx="42">
                  <c:v>1224921.2535935692</c:v>
                </c:pt>
                <c:pt idx="43">
                  <c:v>1351355.6120889252</c:v>
                </c:pt>
                <c:pt idx="44">
                  <c:v>1490499.5347252823</c:v>
                </c:pt>
                <c:pt idx="45">
                  <c:v>1643630.6253326167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E7-49BE-8BA2-D548ECE0212D}"/>
            </c:ext>
          </c:extLst>
        </c:ser>
        <c:ser>
          <c:idx val="2"/>
          <c:order val="1"/>
          <c:tx>
            <c:strRef>
              <c:f>Miracle!$AF$25</c:f>
              <c:strCache>
                <c:ptCount val="1"/>
                <c:pt idx="0">
                  <c:v>Cumulative Contributions</c:v>
                </c:pt>
              </c:strCache>
            </c:strRef>
          </c:tx>
          <c:spPr>
            <a:ln w="28575" cap="rnd">
              <a:solidFill>
                <a:schemeClr val="tx1">
                  <a:lumMod val="90000"/>
                  <a:lumOff val="1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Miracle!$Y$26:$Y$71</c:f>
              <c:numCache>
                <c:formatCode>0_);[Red]\(0\)</c:formatCode>
                <c:ptCount val="46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</c:numCache>
            </c:numRef>
          </c:cat>
          <c:val>
            <c:numRef>
              <c:f>Miracle!$AF$26:$AF$71</c:f>
              <c:numCache>
                <c:formatCode>"$"#,##0_);[Red]\("$"#,##0\)</c:formatCode>
                <c:ptCount val="4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3500</c:v>
                </c:pt>
                <c:pt idx="6">
                  <c:v>6500</c:v>
                </c:pt>
                <c:pt idx="7">
                  <c:v>9500</c:v>
                </c:pt>
                <c:pt idx="8">
                  <c:v>12500</c:v>
                </c:pt>
                <c:pt idx="9">
                  <c:v>15500</c:v>
                </c:pt>
                <c:pt idx="10">
                  <c:v>18500</c:v>
                </c:pt>
                <c:pt idx="11">
                  <c:v>21500</c:v>
                </c:pt>
                <c:pt idx="12">
                  <c:v>24500</c:v>
                </c:pt>
                <c:pt idx="13">
                  <c:v>27500</c:v>
                </c:pt>
                <c:pt idx="14">
                  <c:v>30500</c:v>
                </c:pt>
                <c:pt idx="15">
                  <c:v>33500</c:v>
                </c:pt>
                <c:pt idx="16">
                  <c:v>36500</c:v>
                </c:pt>
                <c:pt idx="17">
                  <c:v>39500</c:v>
                </c:pt>
                <c:pt idx="18">
                  <c:v>42500</c:v>
                </c:pt>
                <c:pt idx="19">
                  <c:v>45500</c:v>
                </c:pt>
                <c:pt idx="20">
                  <c:v>48500</c:v>
                </c:pt>
                <c:pt idx="21">
                  <c:v>51500</c:v>
                </c:pt>
                <c:pt idx="22">
                  <c:v>54500</c:v>
                </c:pt>
                <c:pt idx="23">
                  <c:v>57500</c:v>
                </c:pt>
                <c:pt idx="24">
                  <c:v>60500</c:v>
                </c:pt>
                <c:pt idx="25">
                  <c:v>63500</c:v>
                </c:pt>
                <c:pt idx="26">
                  <c:v>66500</c:v>
                </c:pt>
                <c:pt idx="27">
                  <c:v>69500</c:v>
                </c:pt>
                <c:pt idx="28">
                  <c:v>72500</c:v>
                </c:pt>
                <c:pt idx="29">
                  <c:v>75500</c:v>
                </c:pt>
                <c:pt idx="30">
                  <c:v>78500</c:v>
                </c:pt>
                <c:pt idx="31">
                  <c:v>81500</c:v>
                </c:pt>
                <c:pt idx="32">
                  <c:v>84500</c:v>
                </c:pt>
                <c:pt idx="33">
                  <c:v>87500</c:v>
                </c:pt>
                <c:pt idx="34">
                  <c:v>90500</c:v>
                </c:pt>
                <c:pt idx="35">
                  <c:v>93500</c:v>
                </c:pt>
                <c:pt idx="36">
                  <c:v>96500</c:v>
                </c:pt>
                <c:pt idx="37">
                  <c:v>99500</c:v>
                </c:pt>
                <c:pt idx="38">
                  <c:v>102500</c:v>
                </c:pt>
                <c:pt idx="39">
                  <c:v>105500</c:v>
                </c:pt>
                <c:pt idx="40">
                  <c:v>108500</c:v>
                </c:pt>
                <c:pt idx="41">
                  <c:v>111500</c:v>
                </c:pt>
                <c:pt idx="42">
                  <c:v>114500</c:v>
                </c:pt>
                <c:pt idx="43">
                  <c:v>117500</c:v>
                </c:pt>
                <c:pt idx="44">
                  <c:v>120500</c:v>
                </c:pt>
                <c:pt idx="45">
                  <c:v>123500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E7-49BE-8BA2-D548ECE02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7713272"/>
        <c:axId val="1237715896"/>
      </c:lineChart>
      <c:catAx>
        <c:axId val="1237713272"/>
        <c:scaling>
          <c:orientation val="minMax"/>
        </c:scaling>
        <c:delete val="0"/>
        <c:axPos val="b"/>
        <c:numFmt formatCode="0_);[Red]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715896"/>
        <c:crosses val="autoZero"/>
        <c:auto val="1"/>
        <c:lblAlgn val="ctr"/>
        <c:lblOffset val="100"/>
        <c:noMultiLvlLbl val="0"/>
      </c:catAx>
      <c:valAx>
        <c:axId val="123771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713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 rtl="0">
              <a:defRPr lang="en-US" sz="1400" b="0" i="0" u="none" strike="noStrike" kern="1200" spc="0" baseline="0">
                <a:solidFill>
                  <a:srgbClr val="6DACDE"/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rgbClr val="6DACDE"/>
                </a:solidFill>
                <a:latin typeface="+mn-lt"/>
                <a:ea typeface="+mn-ea"/>
                <a:cs typeface="+mn-cs"/>
              </a:rPr>
              <a:t>Contributions vs. Total Value</a:t>
            </a:r>
          </a:p>
        </c:rich>
      </c:tx>
      <c:layout>
        <c:manualLayout>
          <c:xMode val="edge"/>
          <c:yMode val="edge"/>
          <c:x val="1.0628159478054648E-2"/>
          <c:y val="5.48593077223192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n-US" sz="1400" b="0" i="0" u="none" strike="noStrike" kern="1200" spc="0" baseline="0">
              <a:solidFill>
                <a:srgbClr val="6DACDE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Miracle!$Q$9</c:f>
              <c:strCache>
                <c:ptCount val="1"/>
                <c:pt idx="0">
                  <c:v>Total Contributions</c:v>
                </c:pt>
              </c:strCache>
            </c:strRef>
          </c:tx>
          <c:spPr>
            <a:solidFill>
              <a:schemeClr val="tx1">
                <a:lumMod val="90000"/>
                <a:lumOff val="10000"/>
              </a:schemeClr>
            </a:solidFill>
            <a:ln>
              <a:noFill/>
            </a:ln>
            <a:effectLst/>
          </c:spPr>
          <c:invertIfNegative val="0"/>
          <c:cat>
            <c:numRef>
              <c:f>Miracle!$AJ$26:$AK$26</c:f>
              <c:numCache>
                <c:formatCode>General</c:formatCode>
                <c:ptCount val="2"/>
              </c:numCache>
            </c:numRef>
          </c:cat>
          <c:val>
            <c:numRef>
              <c:f>Miracle!$R$9</c:f>
              <c:numCache>
                <c:formatCode>"$"#,##0_);[Red]\("$"#,##0\)</c:formatCode>
                <c:ptCount val="1"/>
                <c:pt idx="0">
                  <c:v>123500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F5-4B6E-9FD4-557FFD35F7DA}"/>
            </c:ext>
          </c:extLst>
        </c:ser>
        <c:ser>
          <c:idx val="1"/>
          <c:order val="1"/>
          <c:tx>
            <c:strRef>
              <c:f>Miracle!$Q$14</c:f>
              <c:strCache>
                <c:ptCount val="1"/>
                <c:pt idx="0">
                  <c:v>Total Portfolio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Miracle!$R$14</c:f>
              <c:numCache>
                <c:formatCode>"$"#,##0_);[Red]\("$"#,##0\)</c:formatCode>
                <c:ptCount val="1"/>
                <c:pt idx="0">
                  <c:v>1508246.4024141836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F-47B1-92D3-F097F1CCA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20455"/>
        <c:axId val="27528327"/>
      </c:barChart>
      <c:catAx>
        <c:axId val="27520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28327"/>
        <c:crosses val="autoZero"/>
        <c:auto val="1"/>
        <c:lblAlgn val="ctr"/>
        <c:lblOffset val="100"/>
        <c:noMultiLvlLbl val="0"/>
      </c:catAx>
      <c:valAx>
        <c:axId val="27528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20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768348552005821"/>
          <c:y val="0.87989184585553815"/>
          <c:w val="0.73318858500197548"/>
          <c:h val="8.86045386704812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0" i="0" u="none" strike="noStrike" kern="1200" spc="0" baseline="0">
                <a:solidFill>
                  <a:srgbClr val="6DACDE"/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rgbClr val="6DACDE"/>
                </a:solidFill>
                <a:latin typeface="+mn-lt"/>
                <a:ea typeface="+mn-ea"/>
                <a:cs typeface="+mn-cs"/>
              </a:rPr>
              <a:t>My contributions vs. Total account value</a:t>
            </a:r>
          </a:p>
        </c:rich>
      </c:tx>
      <c:layout>
        <c:manualLayout>
          <c:xMode val="edge"/>
          <c:yMode val="edge"/>
          <c:x val="1.8462779671106721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rgbClr val="6DACDE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90000"/>
                <a:lumOff val="10000"/>
              </a:schemeClr>
            </a:solidFill>
            <a:ln>
              <a:noFill/>
            </a:ln>
            <a:effectLst/>
          </c:spPr>
          <c:invertIfNegative val="0"/>
          <c:cat>
            <c:strRef>
              <c:f>Miracle!$AJ$27:$AJ$28</c:f>
              <c:strCache>
                <c:ptCount val="2"/>
                <c:pt idx="0">
                  <c:v>My Contributions</c:v>
                </c:pt>
                <c:pt idx="1">
                  <c:v>Total Acount Value</c:v>
                </c:pt>
              </c:strCache>
            </c:strRef>
          </c:cat>
          <c:val>
            <c:numRef>
              <c:f>Miracle!$AK$27:$AK$28</c:f>
              <c:numCache>
                <c:formatCode>"$"#,##0_);[Red]\("$"#,##0\)</c:formatCode>
                <c:ptCount val="2"/>
                <c:pt idx="0">
                  <c:v>123500</c:v>
                </c:pt>
                <c:pt idx="1">
                  <c:v>1508246.4024141836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C-4C59-B43E-7A87A7751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5620776"/>
        <c:axId val="1015619792"/>
      </c:barChart>
      <c:catAx>
        <c:axId val="1015620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5619792"/>
        <c:crosses val="autoZero"/>
        <c:auto val="1"/>
        <c:lblAlgn val="ctr"/>
        <c:lblOffset val="100"/>
        <c:noMultiLvlLbl val="0"/>
      </c:catAx>
      <c:valAx>
        <c:axId val="101561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5620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6528779811913294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Miracle!$BL$27</c:f>
              <c:strCache>
                <c:ptCount val="1"/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</c:spPr>
          <c:invertIfNegative val="0"/>
          <c:cat>
            <c:numRef>
              <c:f>Miracle!$BC$29:$BC$32</c:f>
              <c:numCache>
                <c:formatCode>0_);[Red]\(0\)</c:formatCode>
                <c:ptCount val="4"/>
                <c:pt idx="0">
                  <c:v>25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</c:numCache>
            </c:numRef>
          </c:cat>
          <c:val>
            <c:numRef>
              <c:f>Miracle!$BF$29:$BF$32</c:f>
              <c:numCache>
                <c:formatCode>"$"#,##0_);[Red]\("$"#,##0\)</c:formatCode>
                <c:ptCount val="4"/>
                <c:pt idx="0">
                  <c:v>1508246.4024141836</c:v>
                </c:pt>
                <c:pt idx="1">
                  <c:v>1508246.4024141836</c:v>
                </c:pt>
                <c:pt idx="2">
                  <c:v>1508246.4024141836</c:v>
                </c:pt>
                <c:pt idx="3">
                  <c:v>1508246.4024141836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2-4BC1-9D1F-1D82A9B9F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5892072"/>
        <c:axId val="665882232"/>
      </c:barChart>
      <c:catAx>
        <c:axId val="665892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Start age</a:t>
                </a:r>
              </a:p>
            </c:rich>
          </c:tx>
          <c:layout>
            <c:manualLayout>
              <c:xMode val="edge"/>
              <c:yMode val="edge"/>
              <c:x val="0.23365433487480736"/>
              <c:y val="0.87601151564433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);[Red]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882232"/>
        <c:crosses val="autoZero"/>
        <c:auto val="1"/>
        <c:lblAlgn val="ctr"/>
        <c:lblOffset val="100"/>
        <c:noMultiLvlLbl val="0"/>
      </c:catAx>
      <c:valAx>
        <c:axId val="665882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892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Contributions required</a:t>
            </a:r>
            <a:r>
              <a:rPr lang="en-US" baseline="0"/>
              <a:t> to achieve same amount </a:t>
            </a:r>
            <a:r>
              <a:rPr lang="en-US"/>
              <a:t>($)</a:t>
            </a:r>
          </a:p>
        </c:rich>
      </c:tx>
      <c:layout>
        <c:manualLayout>
          <c:xMode val="edge"/>
          <c:yMode val="edge"/>
          <c:x val="1.0259342582177228E-2"/>
          <c:y val="1.91797900262467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Miracle!$BH$28</c:f>
              <c:strCache>
                <c:ptCount val="1"/>
                <c:pt idx="0">
                  <c:v>Annual Additions ($)</c:v>
                </c:pt>
              </c:strCache>
            </c:strRef>
          </c:tx>
          <c:spPr>
            <a:solidFill>
              <a:srgbClr val="6DACDE"/>
            </a:solidFill>
            <a:ln>
              <a:noFill/>
            </a:ln>
            <a:effectLst/>
          </c:spPr>
          <c:invertIfNegative val="0"/>
          <c:cat>
            <c:numRef>
              <c:f>Miracle!$BC$29:$BC$32</c:f>
              <c:numCache>
                <c:formatCode>0_);[Red]\(0\)</c:formatCode>
                <c:ptCount val="4"/>
                <c:pt idx="0">
                  <c:v>25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</c:numCache>
            </c:numRef>
          </c:cat>
          <c:val>
            <c:numRef>
              <c:f>Miracle!$BH$29:$BH$32</c:f>
              <c:numCache>
                <c:formatCode>"$"#,##0_);[Red]\("$"#,##0\)</c:formatCode>
                <c:ptCount val="4"/>
                <c:pt idx="0">
                  <c:v>3000.0000000000146</c:v>
                </c:pt>
                <c:pt idx="1">
                  <c:v>8705.7377580471766</c:v>
                </c:pt>
                <c:pt idx="2">
                  <c:v>25764.846277453315</c:v>
                </c:pt>
                <c:pt idx="3">
                  <c:v>93827.557804453361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9-48F6-8675-B681D0F6C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5892072"/>
        <c:axId val="665882232"/>
      </c:barChart>
      <c:catAx>
        <c:axId val="665892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Start Age</a:t>
                </a:r>
              </a:p>
            </c:rich>
          </c:tx>
          <c:layout>
            <c:manualLayout>
              <c:xMode val="edge"/>
              <c:yMode val="edge"/>
              <c:x val="0.20692642586343374"/>
              <c:y val="0.876034870641170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);[Red]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882232"/>
        <c:crosses val="autoZero"/>
        <c:auto val="1"/>
        <c:lblAlgn val="ctr"/>
        <c:lblOffset val="100"/>
        <c:noMultiLvlLbl val="0"/>
      </c:catAx>
      <c:valAx>
        <c:axId val="665882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892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rnMiracleFirstCol"/><Relationship Id="rId2" Type="http://schemas.openxmlformats.org/officeDocument/2006/relationships/hyperlink" Target="#rnInstructionsHome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3.xml"/><Relationship Id="rId7" Type="http://schemas.openxmlformats.org/officeDocument/2006/relationships/chart" Target="../charts/chart5.xml"/><Relationship Id="rId12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openxmlformats.org/officeDocument/2006/relationships/hyperlink" Target="http://www.coolera.net" TargetMode="External"/><Relationship Id="rId5" Type="http://schemas.openxmlformats.org/officeDocument/2006/relationships/hyperlink" Target="#rnMiracleFirstCol"/><Relationship Id="rId10" Type="http://schemas.openxmlformats.org/officeDocument/2006/relationships/hyperlink" Target="#Home!A1"/><Relationship Id="rId4" Type="http://schemas.openxmlformats.org/officeDocument/2006/relationships/hyperlink" Target="#rnMiracleExhibit2"/><Relationship Id="rId9" Type="http://schemas.openxmlformats.org/officeDocument/2006/relationships/hyperlink" Target="#rnMiracleLastCo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33</xdr:col>
      <xdr:colOff>447675</xdr:colOff>
      <xdr:row>61</xdr:row>
      <xdr:rowOff>161924</xdr:rowOff>
    </xdr:to>
    <xdr:pic>
      <xdr:nvPicPr>
        <xdr:cNvPr id="2" name="Picture 1" descr="The miracle of compounding - Flying Colours">
          <a:extLst>
            <a:ext uri="{FF2B5EF4-FFF2-40B4-BE49-F238E27FC236}">
              <a16:creationId xmlns:a16="http://schemas.microsoft.com/office/drawing/2014/main" id="{55A003DB-E66B-C4C2-7862-E175E9A04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040350" cy="10020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247649</xdr:colOff>
      <xdr:row>8</xdr:row>
      <xdr:rowOff>38100</xdr:rowOff>
    </xdr:from>
    <xdr:to>
      <xdr:col>7</xdr:col>
      <xdr:colOff>485774</xdr:colOff>
      <xdr:row>14</xdr:row>
      <xdr:rowOff>28575</xdr:rowOff>
    </xdr:to>
    <xdr:sp macro="" textlink="">
      <xdr:nvSpPr>
        <xdr:cNvPr id="3" name="Arrow: Pentago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6E31D1E-F973-35AA-6801-7117B3AC9EC1}"/>
            </a:ext>
          </a:extLst>
        </xdr:cNvPr>
        <xdr:cNvSpPr/>
      </xdr:nvSpPr>
      <xdr:spPr>
        <a:xfrm>
          <a:off x="781049" y="1333500"/>
          <a:ext cx="3438525" cy="962025"/>
        </a:xfrm>
        <a:prstGeom prst="homePlate">
          <a:avLst>
            <a:gd name="adj" fmla="val 34553"/>
          </a:avLst>
        </a:prstGeom>
        <a:solidFill>
          <a:srgbClr val="8DA72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800"/>
            <a:t>Click</a:t>
          </a:r>
          <a:r>
            <a:rPr lang="en-US" sz="1800" baseline="0"/>
            <a:t> here for</a:t>
          </a:r>
          <a:br>
            <a:rPr lang="en-US" sz="1800" baseline="0"/>
          </a:br>
          <a:r>
            <a:rPr lang="en-US" sz="2000">
              <a:solidFill>
                <a:schemeClr val="tx1"/>
              </a:solidFill>
            </a:rPr>
            <a:t>Instructions</a:t>
          </a:r>
          <a:endParaRPr lang="en-US" sz="18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247649</xdr:colOff>
      <xdr:row>15</xdr:row>
      <xdr:rowOff>9525</xdr:rowOff>
    </xdr:from>
    <xdr:to>
      <xdr:col>7</xdr:col>
      <xdr:colOff>485774</xdr:colOff>
      <xdr:row>21</xdr:row>
      <xdr:rowOff>0</xdr:rowOff>
    </xdr:to>
    <xdr:sp macro="" textlink="">
      <xdr:nvSpPr>
        <xdr:cNvPr id="6" name="Arrow: Pentago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43F5F10-C5BA-4BC2-8FFA-E0EEA03A754A}"/>
            </a:ext>
          </a:extLst>
        </xdr:cNvPr>
        <xdr:cNvSpPr/>
      </xdr:nvSpPr>
      <xdr:spPr>
        <a:xfrm>
          <a:off x="781049" y="2438400"/>
          <a:ext cx="3438525" cy="962025"/>
        </a:xfrm>
        <a:prstGeom prst="homePlate">
          <a:avLst>
            <a:gd name="adj" fmla="val 34553"/>
          </a:avLst>
        </a:prstGeom>
        <a:solidFill>
          <a:srgbClr val="8DA72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800"/>
            <a:t>Click</a:t>
          </a:r>
          <a:r>
            <a:rPr lang="en-US" sz="1800" baseline="0"/>
            <a:t> here to learn about</a:t>
          </a:r>
          <a:br>
            <a:rPr lang="en-US" sz="1800" baseline="0"/>
          </a:br>
          <a:r>
            <a:rPr lang="en-US" sz="2000">
              <a:solidFill>
                <a:schemeClr val="tx1"/>
              </a:solidFill>
            </a:rPr>
            <a:t>The Miracle</a:t>
          </a:r>
          <a:r>
            <a:rPr lang="en-US" sz="2000" baseline="0">
              <a:solidFill>
                <a:schemeClr val="tx1"/>
              </a:solidFill>
            </a:rPr>
            <a:t> of Compounding</a:t>
          </a:r>
          <a:endParaRPr lang="en-US" sz="1800">
            <a:solidFill>
              <a:schemeClr val="tx1"/>
            </a:solidFill>
          </a:endParaRPr>
        </a:p>
      </xdr:txBody>
    </xdr:sp>
    <xdr:clientData/>
  </xdr:twoCellAnchor>
  <xdr:oneCellAnchor>
    <xdr:from>
      <xdr:col>1</xdr:col>
      <xdr:colOff>152400</xdr:colOff>
      <xdr:row>2</xdr:row>
      <xdr:rowOff>57150</xdr:rowOff>
    </xdr:from>
    <xdr:ext cx="4066947" cy="78111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86B16A1-9F0C-DE1C-32C4-2FCEC51AB1E7}"/>
            </a:ext>
          </a:extLst>
        </xdr:cNvPr>
        <xdr:cNvSpPr txBox="1"/>
      </xdr:nvSpPr>
      <xdr:spPr>
        <a:xfrm>
          <a:off x="685800" y="381000"/>
          <a:ext cx="4066947" cy="781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4400"/>
            <a:t>Personal</a:t>
          </a:r>
          <a:r>
            <a:rPr lang="en-US" sz="4400" baseline="0"/>
            <a:t> Finance</a:t>
          </a:r>
          <a:endParaRPr lang="en-US" sz="44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171450</xdr:colOff>
      <xdr:row>3</xdr:row>
      <xdr:rowOff>66676</xdr:rowOff>
    </xdr:from>
    <xdr:to>
      <xdr:col>1</xdr:col>
      <xdr:colOff>369380</xdr:colOff>
      <xdr:row>3</xdr:row>
      <xdr:rowOff>295275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DDC4B46E-55F7-4430-9AD1-C601A030AF48}"/>
            </a:ext>
          </a:extLst>
        </xdr:cNvPr>
        <xdr:cNvSpPr/>
      </xdr:nvSpPr>
      <xdr:spPr bwMode="auto">
        <a:xfrm rot="5400000">
          <a:off x="422815" y="701136"/>
          <a:ext cx="228599" cy="197930"/>
        </a:xfrm>
        <a:prstGeom prst="triangle">
          <a:avLst/>
        </a:prstGeom>
        <a:solidFill>
          <a:srgbClr val="00B0F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0</xdr:col>
      <xdr:colOff>200025</xdr:colOff>
      <xdr:row>3</xdr:row>
      <xdr:rowOff>66675</xdr:rowOff>
    </xdr:from>
    <xdr:to>
      <xdr:col>1</xdr:col>
      <xdr:colOff>133348</xdr:colOff>
      <xdr:row>3</xdr:row>
      <xdr:rowOff>295274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BD7FDA7-ECDB-4A4C-B4DB-35F9932AF37F}"/>
            </a:ext>
          </a:extLst>
        </xdr:cNvPr>
        <xdr:cNvSpPr/>
      </xdr:nvSpPr>
      <xdr:spPr bwMode="auto">
        <a:xfrm rot="16200000">
          <a:off x="185737" y="700088"/>
          <a:ext cx="228599" cy="200023"/>
        </a:xfrm>
        <a:prstGeom prst="triangle">
          <a:avLst/>
        </a:prstGeom>
        <a:solidFill>
          <a:srgbClr val="00B0F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0</xdr:col>
      <xdr:colOff>0</xdr:colOff>
      <xdr:row>0</xdr:row>
      <xdr:rowOff>38100</xdr:rowOff>
    </xdr:from>
    <xdr:to>
      <xdr:col>0</xdr:col>
      <xdr:colOff>200023</xdr:colOff>
      <xdr:row>0</xdr:row>
      <xdr:rowOff>266699</xdr:rowOff>
    </xdr:to>
    <xdr:sp macro="" textlink="">
      <xdr:nvSpPr>
        <xdr:cNvPr id="4" name="Isosceles Tri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4CF19F-C4D6-4328-8E3D-DD7320BE4242}"/>
            </a:ext>
          </a:extLst>
        </xdr:cNvPr>
        <xdr:cNvSpPr/>
      </xdr:nvSpPr>
      <xdr:spPr bwMode="auto">
        <a:xfrm rot="16200000">
          <a:off x="-14288" y="52388"/>
          <a:ext cx="228599" cy="200023"/>
        </a:xfrm>
        <a:prstGeom prst="triangle">
          <a:avLst/>
        </a:prstGeom>
        <a:solidFill>
          <a:srgbClr val="00B0F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86591</xdr:colOff>
      <xdr:row>4</xdr:row>
      <xdr:rowOff>96116</xdr:rowOff>
    </xdr:from>
    <xdr:to>
      <xdr:col>32</xdr:col>
      <xdr:colOff>1134341</xdr:colOff>
      <xdr:row>23</xdr:row>
      <xdr:rowOff>51956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11C5A9-90EE-BEBE-E1DF-EF03D731CC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658090</xdr:colOff>
      <xdr:row>2</xdr:row>
      <xdr:rowOff>60614</xdr:rowOff>
    </xdr:from>
    <xdr:to>
      <xdr:col>13</xdr:col>
      <xdr:colOff>0</xdr:colOff>
      <xdr:row>16</xdr:row>
      <xdr:rowOff>103909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52AA0E8-0C6C-4117-BE43-0249245F6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43295</xdr:colOff>
      <xdr:row>2</xdr:row>
      <xdr:rowOff>65667</xdr:rowOff>
    </xdr:from>
    <xdr:to>
      <xdr:col>9</xdr:col>
      <xdr:colOff>658090</xdr:colOff>
      <xdr:row>14</xdr:row>
      <xdr:rowOff>150812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32C18CD-C594-410B-BBC6-88F4351BA7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732692</xdr:colOff>
      <xdr:row>1</xdr:row>
      <xdr:rowOff>36635</xdr:rowOff>
    </xdr:from>
    <xdr:to>
      <xdr:col>18</xdr:col>
      <xdr:colOff>46157</xdr:colOff>
      <xdr:row>1</xdr:row>
      <xdr:rowOff>265234</xdr:rowOff>
    </xdr:to>
    <xdr:sp macro="" textlink="">
      <xdr:nvSpPr>
        <xdr:cNvPr id="2" name="Isosceles Triangle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F393968-2274-4A32-9A68-A571CC0EDB82}"/>
            </a:ext>
          </a:extLst>
        </xdr:cNvPr>
        <xdr:cNvSpPr/>
      </xdr:nvSpPr>
      <xdr:spPr bwMode="auto">
        <a:xfrm rot="5400000">
          <a:off x="12111769" y="212115"/>
          <a:ext cx="228599" cy="200023"/>
        </a:xfrm>
        <a:prstGeom prst="triangle">
          <a:avLst/>
        </a:prstGeom>
        <a:solidFill>
          <a:srgbClr val="00B0F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>
    <xdr:from>
      <xdr:col>41</xdr:col>
      <xdr:colOff>153867</xdr:colOff>
      <xdr:row>1</xdr:row>
      <xdr:rowOff>43962</xdr:rowOff>
    </xdr:from>
    <xdr:to>
      <xdr:col>42</xdr:col>
      <xdr:colOff>156587</xdr:colOff>
      <xdr:row>1</xdr:row>
      <xdr:rowOff>272561</xdr:rowOff>
    </xdr:to>
    <xdr:sp macro="" textlink="">
      <xdr:nvSpPr>
        <xdr:cNvPr id="5" name="Isosceles Triangl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D966B2B-8065-4B6A-A13D-DACF9D1C42D0}"/>
            </a:ext>
          </a:extLst>
        </xdr:cNvPr>
        <xdr:cNvSpPr/>
      </xdr:nvSpPr>
      <xdr:spPr bwMode="auto">
        <a:xfrm rot="16200000">
          <a:off x="28558097" y="221536"/>
          <a:ext cx="228599" cy="200023"/>
        </a:xfrm>
        <a:prstGeom prst="triangle">
          <a:avLst/>
        </a:prstGeom>
        <a:solidFill>
          <a:srgbClr val="00B0F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>
    <xdr:from>
      <xdr:col>34</xdr:col>
      <xdr:colOff>47623</xdr:colOff>
      <xdr:row>4</xdr:row>
      <xdr:rowOff>84363</xdr:rowOff>
    </xdr:from>
    <xdr:to>
      <xdr:col>42</xdr:col>
      <xdr:colOff>333374</xdr:colOff>
      <xdr:row>21</xdr:row>
      <xdr:rowOff>51706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ECA3B44-17E9-88CF-2BC4-5597724CDA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53</xdr:col>
      <xdr:colOff>23810</xdr:colOff>
      <xdr:row>4</xdr:row>
      <xdr:rowOff>125191</xdr:rowOff>
    </xdr:from>
    <xdr:to>
      <xdr:col>57</xdr:col>
      <xdr:colOff>1164089</xdr:colOff>
      <xdr:row>21</xdr:row>
      <xdr:rowOff>102060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8F58814-FBDE-9E96-60EF-7D6A50CC1E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57</xdr:col>
      <xdr:colOff>1163408</xdr:colOff>
      <xdr:row>4</xdr:row>
      <xdr:rowOff>122471</xdr:rowOff>
    </xdr:from>
    <xdr:to>
      <xdr:col>62</xdr:col>
      <xdr:colOff>242204</xdr:colOff>
      <xdr:row>21</xdr:row>
      <xdr:rowOff>104782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56FD8D73-DBF3-46FD-BD1B-6090AF3D4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183696</xdr:colOff>
      <xdr:row>1</xdr:row>
      <xdr:rowOff>40824</xdr:rowOff>
    </xdr:from>
    <xdr:to>
      <xdr:col>42</xdr:col>
      <xdr:colOff>381626</xdr:colOff>
      <xdr:row>1</xdr:row>
      <xdr:rowOff>269423</xdr:rowOff>
    </xdr:to>
    <xdr:sp macro="" textlink="">
      <xdr:nvSpPr>
        <xdr:cNvPr id="16" name="Isosceles Triangle 1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B7C604F-9184-4B64-BF3A-42B359C9AA8A}"/>
            </a:ext>
          </a:extLst>
        </xdr:cNvPr>
        <xdr:cNvSpPr/>
      </xdr:nvSpPr>
      <xdr:spPr bwMode="auto">
        <a:xfrm rot="5400000">
          <a:off x="28784182" y="219445"/>
          <a:ext cx="228599" cy="197930"/>
        </a:xfrm>
        <a:prstGeom prst="triangle">
          <a:avLst/>
        </a:prstGeom>
        <a:solidFill>
          <a:srgbClr val="00B0F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>
    <xdr:from>
      <xdr:col>65</xdr:col>
      <xdr:colOff>530683</xdr:colOff>
      <xdr:row>1</xdr:row>
      <xdr:rowOff>34020</xdr:rowOff>
    </xdr:from>
    <xdr:to>
      <xdr:col>66</xdr:col>
      <xdr:colOff>13623</xdr:colOff>
      <xdr:row>1</xdr:row>
      <xdr:rowOff>262619</xdr:rowOff>
    </xdr:to>
    <xdr:sp macro="" textlink="">
      <xdr:nvSpPr>
        <xdr:cNvPr id="17" name="Isosceles Triangle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434CB92-6FBE-4A7D-B968-788045554C8C}"/>
            </a:ext>
          </a:extLst>
        </xdr:cNvPr>
        <xdr:cNvSpPr/>
      </xdr:nvSpPr>
      <xdr:spPr bwMode="auto">
        <a:xfrm rot="5400000" flipV="1">
          <a:off x="46129585" y="216350"/>
          <a:ext cx="228599" cy="190512"/>
        </a:xfrm>
        <a:prstGeom prst="triangle">
          <a:avLst/>
        </a:prstGeom>
        <a:solidFill>
          <a:srgbClr val="00B0F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0</xdr:col>
      <xdr:colOff>38100</xdr:colOff>
      <xdr:row>1</xdr:row>
      <xdr:rowOff>47625</xdr:rowOff>
    </xdr:from>
    <xdr:to>
      <xdr:col>0</xdr:col>
      <xdr:colOff>238123</xdr:colOff>
      <xdr:row>1</xdr:row>
      <xdr:rowOff>276224</xdr:rowOff>
    </xdr:to>
    <xdr:sp macro="" textlink="">
      <xdr:nvSpPr>
        <xdr:cNvPr id="6" name="Isosceles Triangle 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AAA06F1-DDD0-4C00-84B2-06672D6ED8B6}"/>
            </a:ext>
          </a:extLst>
        </xdr:cNvPr>
        <xdr:cNvSpPr/>
      </xdr:nvSpPr>
      <xdr:spPr bwMode="auto">
        <a:xfrm rot="16200000">
          <a:off x="23812" y="223838"/>
          <a:ext cx="228599" cy="200023"/>
        </a:xfrm>
        <a:prstGeom prst="triangle">
          <a:avLst/>
        </a:prstGeom>
        <a:solidFill>
          <a:srgbClr val="00B0F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16</xdr:col>
      <xdr:colOff>449035</xdr:colOff>
      <xdr:row>0</xdr:row>
      <xdr:rowOff>83972</xdr:rowOff>
    </xdr:from>
    <xdr:to>
      <xdr:col>17</xdr:col>
      <xdr:colOff>359990</xdr:colOff>
      <xdr:row>2</xdr:row>
      <xdr:rowOff>69605</xdr:rowOff>
    </xdr:to>
    <xdr:pic>
      <xdr:nvPicPr>
        <xdr:cNvPr id="10" name="Picture 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4E2FF9D7-1346-2C87-7536-91E1D9FFF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0076089" y="83972"/>
          <a:ext cx="1598240" cy="441472"/>
        </a:xfrm>
        <a:prstGeom prst="rect">
          <a:avLst/>
        </a:prstGeom>
      </xdr:spPr>
    </xdr:pic>
    <xdr:clientData/>
  </xdr:twoCellAnchor>
  <xdr:twoCellAnchor editAs="oneCell">
    <xdr:from>
      <xdr:col>64</xdr:col>
      <xdr:colOff>142875</xdr:colOff>
      <xdr:row>0</xdr:row>
      <xdr:rowOff>95250</xdr:rowOff>
    </xdr:from>
    <xdr:to>
      <xdr:col>65</xdr:col>
      <xdr:colOff>366793</xdr:colOff>
      <xdr:row>2</xdr:row>
      <xdr:rowOff>80883</xdr:rowOff>
    </xdr:to>
    <xdr:pic>
      <xdr:nvPicPr>
        <xdr:cNvPr id="11" name="Picture 1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9E6FECF-977B-45A7-9F42-A7434C79C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4427321" y="95250"/>
          <a:ext cx="1598240" cy="441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Coolera">
  <a:themeElements>
    <a:clrScheme name="Coolera">
      <a:dk1>
        <a:srgbClr val="0F2C51"/>
      </a:dk1>
      <a:lt1>
        <a:srgbClr val="FFFFFF"/>
      </a:lt1>
      <a:dk2>
        <a:srgbClr val="000000"/>
      </a:dk2>
      <a:lt2>
        <a:srgbClr val="E7E6E6"/>
      </a:lt2>
      <a:accent1>
        <a:srgbClr val="93BCE2"/>
      </a:accent1>
      <a:accent2>
        <a:srgbClr val="FFFFEB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C542-2F02-429E-84CC-45CBAB9CC086}">
  <dimension ref="A1"/>
  <sheetViews>
    <sheetView showRowColHeaders="0" zoomScaleNormal="100" workbookViewId="0"/>
  </sheetViews>
  <sheetFormatPr defaultRowHeight="12.75" x14ac:dyDescent="0.2"/>
  <sheetData/>
  <sheetProtection algorithmName="SHA-512" hashValue="MnGnISD2mw+zzmfp7O3lCQnjp1fs1POU507NoB8nRl8sFZAwM6zGr03B+QKzUuw1AU5XcGo7ep3+K0UhKBuPWg==" saltValue="RsyYkd2iCH2aZNyvsl6FkQ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26EDB-9334-44B4-A920-E96FC4102B0A}">
  <dimension ref="A1:AN62"/>
  <sheetViews>
    <sheetView workbookViewId="0"/>
  </sheetViews>
  <sheetFormatPr defaultRowHeight="12.75" x14ac:dyDescent="0.2"/>
  <cols>
    <col min="1" max="1" width="4.6640625" customWidth="1"/>
    <col min="3" max="3" width="3" customWidth="1"/>
  </cols>
  <sheetData>
    <row r="1" spans="1:40" ht="23.25" x14ac:dyDescent="0.35">
      <c r="A1" s="123"/>
      <c r="B1" s="123" t="s">
        <v>63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</row>
    <row r="2" spans="1:40" x14ac:dyDescent="0.2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</row>
    <row r="3" spans="1:40" x14ac:dyDescent="0.2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</row>
    <row r="4" spans="1:40" ht="26.25" x14ac:dyDescent="0.2">
      <c r="A4" s="160"/>
      <c r="B4" s="160"/>
      <c r="C4" s="160"/>
      <c r="D4" s="161" t="s">
        <v>65</v>
      </c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</row>
    <row r="5" spans="1:40" x14ac:dyDescent="0.2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</row>
    <row r="6" spans="1:40" ht="26.25" x14ac:dyDescent="0.2">
      <c r="A6" s="160"/>
      <c r="B6" s="162"/>
      <c r="C6" s="160"/>
      <c r="D6" s="161" t="s">
        <v>64</v>
      </c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</row>
    <row r="7" spans="1:40" x14ac:dyDescent="0.2">
      <c r="A7" s="160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</row>
    <row r="8" spans="1:40" x14ac:dyDescent="0.2">
      <c r="A8" s="160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</row>
    <row r="9" spans="1:40" x14ac:dyDescent="0.2">
      <c r="A9" s="160"/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</row>
    <row r="10" spans="1:40" x14ac:dyDescent="0.2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</row>
    <row r="11" spans="1:40" x14ac:dyDescent="0.2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</row>
    <row r="12" spans="1:40" x14ac:dyDescent="0.2">
      <c r="A12" s="160"/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</row>
    <row r="13" spans="1:40" x14ac:dyDescent="0.2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</row>
    <row r="14" spans="1:40" x14ac:dyDescent="0.2">
      <c r="A14" s="160"/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</row>
    <row r="15" spans="1:40" x14ac:dyDescent="0.2">
      <c r="A15" s="160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</row>
    <row r="16" spans="1:40" x14ac:dyDescent="0.2">
      <c r="A16" s="160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</row>
    <row r="17" spans="1:35" x14ac:dyDescent="0.2">
      <c r="A17" s="160"/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</row>
    <row r="18" spans="1:35" x14ac:dyDescent="0.2">
      <c r="A18" s="160"/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</row>
    <row r="19" spans="1:35" x14ac:dyDescent="0.2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</row>
    <row r="20" spans="1:35" x14ac:dyDescent="0.2">
      <c r="A20" s="160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</row>
    <row r="21" spans="1:35" x14ac:dyDescent="0.2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</row>
    <row r="22" spans="1:35" x14ac:dyDescent="0.2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</row>
    <row r="23" spans="1:35" x14ac:dyDescent="0.2">
      <c r="A23" s="160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</row>
    <row r="24" spans="1:35" x14ac:dyDescent="0.2">
      <c r="A24" s="160"/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</row>
    <row r="25" spans="1:35" x14ac:dyDescent="0.2">
      <c r="A25" s="160"/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</row>
    <row r="26" spans="1:35" x14ac:dyDescent="0.2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</row>
    <row r="27" spans="1:35" x14ac:dyDescent="0.2">
      <c r="A27" s="160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</row>
    <row r="28" spans="1:35" x14ac:dyDescent="0.2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</row>
    <row r="29" spans="1:35" x14ac:dyDescent="0.2">
      <c r="A29" s="160"/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</row>
    <row r="30" spans="1:35" x14ac:dyDescent="0.2">
      <c r="A30" s="160"/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</row>
    <row r="31" spans="1:35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</row>
    <row r="32" spans="1:35" x14ac:dyDescent="0.2">
      <c r="A32" s="160"/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</row>
    <row r="33" spans="1:35" x14ac:dyDescent="0.2">
      <c r="A33" s="160"/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</row>
    <row r="34" spans="1:35" x14ac:dyDescent="0.2">
      <c r="A34" s="160"/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</row>
    <row r="35" spans="1:35" x14ac:dyDescent="0.2">
      <c r="A35" s="160"/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</row>
    <row r="36" spans="1:35" x14ac:dyDescent="0.2">
      <c r="A36" s="160"/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</row>
    <row r="37" spans="1:35" x14ac:dyDescent="0.2">
      <c r="A37" s="160"/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</row>
    <row r="38" spans="1:35" x14ac:dyDescent="0.2">
      <c r="A38" s="160"/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</row>
    <row r="39" spans="1:35" x14ac:dyDescent="0.2">
      <c r="A39" s="160"/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</row>
    <row r="40" spans="1:35" x14ac:dyDescent="0.2">
      <c r="A40" s="160"/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</row>
    <row r="41" spans="1:35" x14ac:dyDescent="0.2">
      <c r="A41" s="160"/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</row>
    <row r="42" spans="1:35" x14ac:dyDescent="0.2">
      <c r="A42" s="160"/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</row>
    <row r="43" spans="1:35" x14ac:dyDescent="0.2">
      <c r="A43" s="160"/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</row>
    <row r="44" spans="1:35" x14ac:dyDescent="0.2">
      <c r="A44" s="160"/>
      <c r="B44" s="160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</row>
    <row r="45" spans="1:35" x14ac:dyDescent="0.2">
      <c r="A45" s="160"/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</row>
    <row r="46" spans="1:35" x14ac:dyDescent="0.2">
      <c r="A46" s="160"/>
      <c r="B46" s="160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</row>
    <row r="47" spans="1:35" x14ac:dyDescent="0.2">
      <c r="A47" s="160"/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</row>
    <row r="48" spans="1:35" x14ac:dyDescent="0.2">
      <c r="A48" s="160"/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</row>
    <row r="49" spans="1:35" x14ac:dyDescent="0.2">
      <c r="A49" s="160"/>
      <c r="B49" s="160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</row>
    <row r="50" spans="1:35" x14ac:dyDescent="0.2">
      <c r="A50" s="160"/>
      <c r="B50" s="160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</row>
    <row r="51" spans="1:35" x14ac:dyDescent="0.2">
      <c r="A51" s="160"/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</row>
    <row r="52" spans="1:35" x14ac:dyDescent="0.2">
      <c r="A52" s="160"/>
      <c r="B52" s="160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</row>
    <row r="53" spans="1:35" x14ac:dyDescent="0.2">
      <c r="A53" s="160"/>
      <c r="B53" s="160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</row>
    <row r="54" spans="1:35" x14ac:dyDescent="0.2">
      <c r="A54" s="160"/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</row>
    <row r="55" spans="1:35" x14ac:dyDescent="0.2">
      <c r="A55" s="160"/>
      <c r="B55" s="160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</row>
    <row r="56" spans="1:35" x14ac:dyDescent="0.2">
      <c r="A56" s="160"/>
      <c r="B56" s="160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</row>
    <row r="57" spans="1:35" x14ac:dyDescent="0.2">
      <c r="A57" s="160"/>
      <c r="B57" s="160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</row>
    <row r="58" spans="1:35" x14ac:dyDescent="0.2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</row>
    <row r="59" spans="1:35" x14ac:dyDescent="0.2">
      <c r="A59" s="160"/>
      <c r="B59" s="160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</row>
    <row r="60" spans="1:35" x14ac:dyDescent="0.2">
      <c r="A60" s="160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</row>
    <row r="61" spans="1:35" x14ac:dyDescent="0.2">
      <c r="A61" s="160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</row>
    <row r="62" spans="1:35" x14ac:dyDescent="0.2">
      <c r="A62" s="160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/>
  <dimension ref="A1:BU1432"/>
  <sheetViews>
    <sheetView showGridLines="0" showRowColHeaders="0" tabSelected="1" topLeftCell="AZ1" zoomScale="140" zoomScaleNormal="140" workbookViewId="0">
      <selection activeCell="BC36" sqref="BC36"/>
    </sheetView>
  </sheetViews>
  <sheetFormatPr defaultColWidth="10.6640625" defaultRowHeight="12.75" x14ac:dyDescent="0.2"/>
  <cols>
    <col min="1" max="1" width="4.83203125" style="1" customWidth="1"/>
    <col min="2" max="2" width="2.5" style="1" customWidth="1"/>
    <col min="3" max="3" width="25" style="1" customWidth="1"/>
    <col min="4" max="4" width="13" style="1" customWidth="1"/>
    <col min="5" max="5" width="1.1640625" style="1" customWidth="1"/>
    <col min="6" max="6" width="0.83203125" style="1" customWidth="1"/>
    <col min="7" max="7" width="1.1640625" style="1" customWidth="1"/>
    <col min="8" max="8" width="21" style="1" customWidth="1"/>
    <col min="9" max="10" width="19" style="1" customWidth="1"/>
    <col min="11" max="11" width="19.5" style="1" customWidth="1"/>
    <col min="12" max="13" width="19" style="1" customWidth="1"/>
    <col min="14" max="14" width="1.1640625" style="1" customWidth="1"/>
    <col min="15" max="15" width="0.83203125" style="1" customWidth="1"/>
    <col min="16" max="16" width="1.1640625" style="1" customWidth="1"/>
    <col min="17" max="17" width="29.5" style="1" customWidth="1"/>
    <col min="18" max="18" width="15.5" style="1" customWidth="1"/>
    <col min="19" max="19" width="1.1640625" style="1" customWidth="1"/>
    <col min="20" max="20" width="0.83203125" style="1" customWidth="1"/>
    <col min="21" max="21" width="1.1640625" style="1" customWidth="1"/>
    <col min="22" max="22" width="60.33203125" style="1" customWidth="1"/>
    <col min="23" max="23" width="14.6640625" style="1" customWidth="1"/>
    <col min="24" max="24" width="3.5" style="1" customWidth="1"/>
    <col min="25" max="25" width="6.5" style="1" customWidth="1"/>
    <col min="26" max="26" width="10" style="1" customWidth="1"/>
    <col min="27" max="27" width="9.33203125" style="1" customWidth="1"/>
    <col min="28" max="28" width="15.5" style="1" customWidth="1"/>
    <col min="29" max="29" width="15.6640625" style="1" bestFit="1" customWidth="1"/>
    <col min="30" max="30" width="11.6640625" customWidth="1"/>
    <col min="31" max="31" width="15.83203125" customWidth="1"/>
    <col min="32" max="32" width="24.6640625" style="1" customWidth="1"/>
    <col min="33" max="33" width="20.1640625" style="1" customWidth="1"/>
    <col min="34" max="34" width="1.83203125" style="1" customWidth="1"/>
    <col min="35" max="35" width="4" style="1" customWidth="1"/>
    <col min="36" max="36" width="18.83203125" style="1" customWidth="1"/>
    <col min="37" max="37" width="14.1640625" style="1" customWidth="1"/>
    <col min="38" max="38" width="13" style="1" customWidth="1"/>
    <col min="39" max="40" width="7" style="1" customWidth="1"/>
    <col min="41" max="42" width="3.5" style="1" customWidth="1"/>
    <col min="43" max="43" width="7" style="1" customWidth="1"/>
    <col min="44" max="44" width="3.33203125" style="1" customWidth="1"/>
    <col min="45" max="48" width="10.6640625" style="1"/>
    <col min="49" max="49" width="2.5" style="1" customWidth="1"/>
    <col min="50" max="50" width="26.6640625" style="1" customWidth="1"/>
    <col min="51" max="51" width="13" style="1" customWidth="1"/>
    <col min="52" max="53" width="0.83203125" style="1" customWidth="1"/>
    <col min="54" max="54" width="1.1640625" style="1" customWidth="1"/>
    <col min="55" max="58" width="21" style="1" customWidth="1"/>
    <col min="59" max="59" width="18.5" style="1" customWidth="1"/>
    <col min="60" max="60" width="20" style="1" customWidth="1"/>
    <col min="61" max="61" width="21.5" style="1" customWidth="1"/>
    <col min="62" max="62" width="19.1640625" style="1" customWidth="1"/>
    <col min="63" max="63" width="15.33203125" style="1" customWidth="1"/>
    <col min="64" max="64" width="1.1640625" style="1" customWidth="1"/>
    <col min="65" max="65" width="24" style="1" customWidth="1"/>
    <col min="66" max="66" width="12.33203125" style="1" customWidth="1"/>
    <col min="67" max="67" width="1.1640625" style="1" customWidth="1"/>
    <col min="68" max="68" width="1.33203125" style="1" customWidth="1"/>
    <col min="69" max="71" width="10.6640625" style="1"/>
    <col min="72" max="72" width="15" style="1" customWidth="1"/>
    <col min="73" max="16384" width="10.6640625" style="1"/>
  </cols>
  <sheetData>
    <row r="1" spans="1:73" customFormat="1" x14ac:dyDescent="0.2"/>
    <row r="2" spans="1:73" s="4" customFormat="1" ht="23.25" x14ac:dyDescent="0.35">
      <c r="A2" s="123"/>
      <c r="B2" s="123" t="str">
        <f>D7&amp;"'s Miracle of Compounding"</f>
        <v>Melinda's Miracle of Compounding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/>
      <c r="V2"/>
      <c r="W2"/>
      <c r="X2"/>
      <c r="Y2" s="3" t="str">
        <f>D7&amp;"'s investment growth over time"</f>
        <v>Melinda's investment growth over time</v>
      </c>
      <c r="Z2" s="3"/>
      <c r="AA2" s="3"/>
      <c r="AB2" s="3"/>
      <c r="AC2" s="3"/>
      <c r="AD2" s="3"/>
      <c r="AE2" s="3"/>
      <c r="AF2" s="3"/>
      <c r="AG2" s="3"/>
      <c r="AH2"/>
      <c r="AI2" s="3" t="str">
        <f>D7&amp;"'s contributions vs. Total"</f>
        <v>Melinda's contributions vs. Total</v>
      </c>
      <c r="AJ2" s="3"/>
      <c r="AK2" s="3"/>
      <c r="AL2" s="3"/>
      <c r="AM2" s="3"/>
      <c r="AN2" s="3"/>
      <c r="AO2" s="3"/>
      <c r="AP2" s="3"/>
      <c r="AQ2" s="3"/>
      <c r="AR2" s="120" t="s">
        <v>46</v>
      </c>
      <c r="AU2"/>
      <c r="AV2"/>
      <c r="AW2"/>
      <c r="AX2"/>
      <c r="AY2"/>
      <c r="AZ2"/>
      <c r="BA2" s="123"/>
      <c r="BB2" s="127" t="str">
        <f>D7&amp;", what is the cost of delaying your start?"</f>
        <v>Melinda, what is the cost of delaying your start?</v>
      </c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0" t="s">
        <v>46</v>
      </c>
    </row>
    <row r="3" spans="1:73" x14ac:dyDescent="0.2">
      <c r="B3" s="88"/>
      <c r="D3" s="89"/>
      <c r="F3" s="90"/>
      <c r="O3" s="90"/>
      <c r="T3" s="91"/>
      <c r="AD3" s="1"/>
      <c r="AE3" s="1"/>
      <c r="AU3"/>
      <c r="AV3"/>
      <c r="AW3"/>
      <c r="AX3"/>
      <c r="AY3"/>
      <c r="AZ3"/>
      <c r="BA3" s="116"/>
      <c r="BB3" s="78"/>
      <c r="BC3" s="78" t="str">
        <f>"So, "&amp;D7&amp;" we understand that some people will delay starting to invest."</f>
        <v>So, Melinda we understand that some people will delay starting to invest.</v>
      </c>
      <c r="BD3" s="78"/>
      <c r="BE3" s="78"/>
      <c r="BF3" s="78"/>
      <c r="BG3" s="78"/>
      <c r="BH3" s="78"/>
      <c r="BI3" s="78"/>
      <c r="BJ3" s="78"/>
      <c r="BK3" s="117"/>
      <c r="BO3" s="118"/>
      <c r="BP3"/>
      <c r="BQ3"/>
      <c r="BR3"/>
      <c r="BS3"/>
      <c r="BT3"/>
      <c r="BU3"/>
    </row>
    <row r="4" spans="1:73" ht="15.75" x14ac:dyDescent="0.25">
      <c r="B4" s="88"/>
      <c r="C4" s="126" t="s">
        <v>44</v>
      </c>
      <c r="D4" s="126"/>
      <c r="F4" s="90"/>
      <c r="O4" s="90"/>
      <c r="Q4" s="126" t="s">
        <v>43</v>
      </c>
      <c r="R4" s="126"/>
      <c r="T4" s="91"/>
      <c r="Y4" s="41" t="s">
        <v>28</v>
      </c>
      <c r="Z4" s="26"/>
      <c r="AA4" s="26"/>
      <c r="AB4" s="26"/>
      <c r="AC4" s="26"/>
      <c r="AD4" s="26"/>
      <c r="AE4" s="26"/>
      <c r="AF4" s="27"/>
      <c r="AG4" s="27"/>
      <c r="AH4"/>
      <c r="AI4" s="41" t="s">
        <v>42</v>
      </c>
      <c r="AJ4" s="26"/>
      <c r="AK4" s="26"/>
      <c r="AL4" s="26"/>
      <c r="AM4" s="26"/>
      <c r="AN4" s="26"/>
      <c r="AO4" s="26"/>
      <c r="AP4" s="27"/>
      <c r="AQ4" s="27"/>
      <c r="AU4"/>
      <c r="AV4"/>
      <c r="AW4"/>
      <c r="AX4"/>
      <c r="AY4"/>
      <c r="AZ4"/>
      <c r="BA4" s="88"/>
      <c r="BC4" s="1" t="str">
        <f>"If you still want to have "&amp;TEXT(K29,"$###,###,###")&amp;" at "&amp;iPersonEndAge&amp;" regardless of when you start investing, how much more do you need to invest later?"</f>
        <v>If you still want to have $1,508,246 at 65 regardless of when you start investing, how much more do you need to invest later?</v>
      </c>
      <c r="BO4" s="118"/>
      <c r="BP4"/>
      <c r="BQ4"/>
      <c r="BR4"/>
      <c r="BS4"/>
      <c r="BT4"/>
      <c r="BU4"/>
    </row>
    <row r="5" spans="1:73" x14ac:dyDescent="0.2">
      <c r="B5" s="88"/>
      <c r="F5" s="90"/>
      <c r="O5" s="90"/>
      <c r="T5" s="91"/>
      <c r="Y5" s="42"/>
      <c r="Z5" s="28"/>
      <c r="AA5" s="28"/>
      <c r="AB5" s="29"/>
      <c r="AC5" s="28"/>
      <c r="AF5" s="30"/>
      <c r="AG5" s="46"/>
      <c r="AH5"/>
      <c r="AI5" s="42"/>
      <c r="AJ5" s="28"/>
      <c r="AK5" s="28"/>
      <c r="AL5" s="29"/>
      <c r="AM5" s="28"/>
      <c r="AN5"/>
      <c r="AO5"/>
      <c r="AP5" s="30"/>
      <c r="AQ5" s="46"/>
      <c r="AU5"/>
      <c r="AV5"/>
      <c r="AW5"/>
      <c r="AX5"/>
      <c r="AY5"/>
      <c r="AZ5"/>
      <c r="BA5" s="88"/>
      <c r="BO5" s="118"/>
      <c r="BP5"/>
      <c r="BQ5"/>
      <c r="BR5"/>
      <c r="BS5"/>
      <c r="BT5"/>
      <c r="BU5"/>
    </row>
    <row r="6" spans="1:73" ht="15.75" x14ac:dyDescent="0.25">
      <c r="B6" s="88"/>
      <c r="C6" s="25" t="s">
        <v>12</v>
      </c>
      <c r="D6" s="2"/>
      <c r="F6" s="90"/>
      <c r="O6" s="90"/>
      <c r="Q6" s="25" t="s">
        <v>23</v>
      </c>
      <c r="R6" s="2"/>
      <c r="T6" s="91"/>
      <c r="Y6" s="42"/>
      <c r="Z6" s="28"/>
      <c r="AA6" s="28"/>
      <c r="AB6" s="29"/>
      <c r="AC6" s="28"/>
      <c r="AF6" s="30"/>
      <c r="AG6" s="46"/>
      <c r="AH6"/>
      <c r="AI6" s="42"/>
      <c r="AJ6" s="28"/>
      <c r="AK6" s="28"/>
      <c r="AL6" s="29"/>
      <c r="AM6" s="28"/>
      <c r="AN6"/>
      <c r="AO6"/>
      <c r="AP6" s="30"/>
      <c r="AQ6" s="46"/>
      <c r="AU6"/>
      <c r="AV6"/>
      <c r="AW6"/>
      <c r="AX6"/>
      <c r="AY6"/>
      <c r="AZ6"/>
      <c r="BA6" s="88"/>
      <c r="BL6" s="150"/>
      <c r="BM6" s="170" t="s">
        <v>58</v>
      </c>
      <c r="BN6" s="150"/>
      <c r="BO6" s="157"/>
      <c r="BP6"/>
      <c r="BQ6"/>
      <c r="BR6"/>
      <c r="BS6"/>
      <c r="BT6"/>
      <c r="BU6"/>
    </row>
    <row r="7" spans="1:73" ht="15.75" x14ac:dyDescent="0.2">
      <c r="B7" s="88"/>
      <c r="C7" s="92" t="s">
        <v>13</v>
      </c>
      <c r="D7" s="163" t="s">
        <v>66</v>
      </c>
      <c r="F7" s="90"/>
      <c r="O7" s="90"/>
      <c r="Q7" s="93" t="s">
        <v>39</v>
      </c>
      <c r="R7" s="13">
        <f>D12</f>
        <v>3500</v>
      </c>
      <c r="T7" s="91"/>
      <c r="Y7" s="42"/>
      <c r="Z7" s="28"/>
      <c r="AA7" s="28"/>
      <c r="AB7" s="29"/>
      <c r="AC7" s="28"/>
      <c r="AF7" s="30"/>
      <c r="AG7" s="46"/>
      <c r="AH7"/>
      <c r="AI7" s="42"/>
      <c r="AJ7" s="28"/>
      <c r="AK7" s="28"/>
      <c r="AL7" s="29"/>
      <c r="AM7" s="28"/>
      <c r="AN7"/>
      <c r="AO7"/>
      <c r="AP7" s="30"/>
      <c r="AQ7" s="46"/>
      <c r="AU7"/>
      <c r="AV7"/>
      <c r="AW7"/>
      <c r="AX7"/>
      <c r="AY7"/>
      <c r="AZ7"/>
      <c r="BA7" s="88"/>
      <c r="BL7" s="150"/>
      <c r="BO7" s="157"/>
      <c r="BP7"/>
      <c r="BQ7"/>
      <c r="BR7"/>
      <c r="BS7"/>
      <c r="BT7"/>
      <c r="BU7"/>
    </row>
    <row r="8" spans="1:73" ht="15.75" x14ac:dyDescent="0.25">
      <c r="B8" s="88"/>
      <c r="C8" s="92" t="s">
        <v>14</v>
      </c>
      <c r="D8" s="164">
        <v>25</v>
      </c>
      <c r="F8" s="90"/>
      <c r="O8" s="90"/>
      <c r="Q8" s="93" t="s">
        <v>25</v>
      </c>
      <c r="R8" s="13">
        <f>D13*12*(D9-iPersonBeginAge)</f>
        <v>120000</v>
      </c>
      <c r="T8" s="91"/>
      <c r="Y8" s="42"/>
      <c r="Z8" s="28"/>
      <c r="AA8" s="28"/>
      <c r="AB8" s="29"/>
      <c r="AC8" s="28"/>
      <c r="AF8" s="30"/>
      <c r="AG8" s="46"/>
      <c r="AH8"/>
      <c r="AI8" s="42"/>
      <c r="AJ8" s="28"/>
      <c r="AK8" s="28"/>
      <c r="AL8" s="29"/>
      <c r="AM8" s="28"/>
      <c r="AN8"/>
      <c r="AO8"/>
      <c r="AP8" s="30"/>
      <c r="AQ8" s="46"/>
      <c r="AU8"/>
      <c r="AV8"/>
      <c r="AW8"/>
      <c r="AX8"/>
      <c r="AY8"/>
      <c r="AZ8"/>
      <c r="BA8" s="88"/>
      <c r="BL8" s="150"/>
      <c r="BM8" s="25" t="s">
        <v>12</v>
      </c>
      <c r="BN8" s="2"/>
      <c r="BO8" s="157"/>
      <c r="BP8"/>
      <c r="BQ8"/>
      <c r="BR8"/>
      <c r="BS8"/>
      <c r="BT8"/>
      <c r="BU8"/>
    </row>
    <row r="9" spans="1:73" ht="15.75" x14ac:dyDescent="0.2">
      <c r="B9" s="88"/>
      <c r="C9" s="92" t="s">
        <v>47</v>
      </c>
      <c r="D9" s="164">
        <v>65</v>
      </c>
      <c r="F9" s="90"/>
      <c r="O9" s="90"/>
      <c r="Q9" s="23" t="s">
        <v>56</v>
      </c>
      <c r="R9" s="19">
        <f>R7+R8</f>
        <v>123500</v>
      </c>
      <c r="T9" s="91"/>
      <c r="Y9" s="42"/>
      <c r="Z9" s="28"/>
      <c r="AA9" s="28"/>
      <c r="AB9" s="29"/>
      <c r="AC9" s="28"/>
      <c r="AF9" s="30"/>
      <c r="AG9" s="46"/>
      <c r="AH9"/>
      <c r="AI9" s="42"/>
      <c r="AJ9" s="28"/>
      <c r="AK9" s="28"/>
      <c r="AL9" s="29"/>
      <c r="AM9" s="28"/>
      <c r="AN9"/>
      <c r="AO9"/>
      <c r="AP9" s="30"/>
      <c r="AQ9" s="46"/>
      <c r="AU9"/>
      <c r="AV9"/>
      <c r="AW9"/>
      <c r="AX9"/>
      <c r="AY9"/>
      <c r="AZ9"/>
      <c r="BA9" s="88"/>
      <c r="BK9"/>
      <c r="BL9" s="150"/>
      <c r="BM9" s="92" t="s">
        <v>13</v>
      </c>
      <c r="BN9" s="153" t="str">
        <f>D7</f>
        <v>Melinda</v>
      </c>
      <c r="BO9" s="157"/>
      <c r="BP9"/>
      <c r="BQ9"/>
      <c r="BR9"/>
      <c r="BS9"/>
      <c r="BT9"/>
      <c r="BU9"/>
    </row>
    <row r="10" spans="1:73" ht="15.75" x14ac:dyDescent="0.2">
      <c r="B10" s="88"/>
      <c r="F10" s="90"/>
      <c r="O10" s="90"/>
      <c r="T10" s="91"/>
      <c r="Y10" s="42"/>
      <c r="Z10" s="28"/>
      <c r="AA10" s="28"/>
      <c r="AB10" s="29"/>
      <c r="AC10" s="28"/>
      <c r="AF10" s="30"/>
      <c r="AG10" s="46"/>
      <c r="AH10"/>
      <c r="AI10" s="42"/>
      <c r="AJ10" s="28"/>
      <c r="AK10" s="28"/>
      <c r="AL10" s="29"/>
      <c r="AM10" s="28"/>
      <c r="AN10"/>
      <c r="AO10"/>
      <c r="AP10" s="30"/>
      <c r="AQ10" s="46"/>
      <c r="AU10"/>
      <c r="AV10"/>
      <c r="AW10"/>
      <c r="AX10"/>
      <c r="AY10"/>
      <c r="AZ10"/>
      <c r="BA10" s="88"/>
      <c r="BK10"/>
      <c r="BL10" s="150"/>
      <c r="BM10" s="92" t="s">
        <v>14</v>
      </c>
      <c r="BN10" s="154">
        <f>iPersonBeginAge</f>
        <v>25</v>
      </c>
      <c r="BO10" s="157"/>
      <c r="BP10"/>
      <c r="BQ10"/>
      <c r="BR10"/>
      <c r="BS10"/>
      <c r="BT10"/>
      <c r="BU10"/>
    </row>
    <row r="11" spans="1:73" ht="15.75" x14ac:dyDescent="0.25">
      <c r="B11" s="88"/>
      <c r="C11" s="25" t="s">
        <v>10</v>
      </c>
      <c r="D11" s="2"/>
      <c r="F11" s="94"/>
      <c r="G11" s="95"/>
      <c r="O11" s="94"/>
      <c r="Q11" s="25" t="s">
        <v>16</v>
      </c>
      <c r="R11" s="2"/>
      <c r="T11" s="96"/>
      <c r="Y11" s="42"/>
      <c r="Z11" s="28"/>
      <c r="AA11" s="28"/>
      <c r="AB11" s="29"/>
      <c r="AC11" s="28"/>
      <c r="AF11" s="30"/>
      <c r="AG11" s="46"/>
      <c r="AH11"/>
      <c r="AI11" s="42"/>
      <c r="AJ11" s="28"/>
      <c r="AK11" s="28"/>
      <c r="AL11" s="29"/>
      <c r="AM11" s="28"/>
      <c r="AN11"/>
      <c r="AO11"/>
      <c r="AP11" s="30"/>
      <c r="AQ11" s="46"/>
      <c r="AU11"/>
      <c r="AV11"/>
      <c r="AW11"/>
      <c r="AX11"/>
      <c r="AY11"/>
      <c r="AZ11"/>
      <c r="BA11" s="88"/>
      <c r="BB11" s="95"/>
      <c r="BG11"/>
      <c r="BH11"/>
      <c r="BI11"/>
      <c r="BK11"/>
      <c r="BL11" s="150"/>
      <c r="BM11" s="92" t="s">
        <v>47</v>
      </c>
      <c r="BN11" s="154">
        <f>iPersonEndAge</f>
        <v>65</v>
      </c>
      <c r="BO11" s="157"/>
      <c r="BP11"/>
      <c r="BQ11"/>
      <c r="BR11"/>
      <c r="BS11"/>
      <c r="BT11"/>
      <c r="BU11"/>
    </row>
    <row r="12" spans="1:73" ht="15.75" x14ac:dyDescent="0.2">
      <c r="B12" s="88"/>
      <c r="C12" s="22" t="s">
        <v>39</v>
      </c>
      <c r="D12" s="165">
        <v>3500</v>
      </c>
      <c r="F12" s="90"/>
      <c r="O12" s="90"/>
      <c r="Q12" s="93" t="s">
        <v>45</v>
      </c>
      <c r="R12" s="13">
        <f>-FV(M18,D45,,D12)</f>
        <v>161448.26007151545</v>
      </c>
      <c r="T12" s="91"/>
      <c r="Y12" s="43"/>
      <c r="Z12" s="32"/>
      <c r="AA12" s="32"/>
      <c r="AB12" s="31"/>
      <c r="AC12" s="32"/>
      <c r="AF12" s="33"/>
      <c r="AG12" s="47"/>
      <c r="AH12"/>
      <c r="AI12" s="43"/>
      <c r="AJ12" s="32"/>
      <c r="AK12" s="32"/>
      <c r="AL12" s="31"/>
      <c r="AM12" s="32"/>
      <c r="AN12"/>
      <c r="AO12"/>
      <c r="AP12" s="33"/>
      <c r="AQ12" s="47"/>
      <c r="AU12"/>
      <c r="AV12"/>
      <c r="AW12"/>
      <c r="AX12"/>
      <c r="AY12"/>
      <c r="AZ12"/>
      <c r="BA12" s="88"/>
      <c r="BG12"/>
      <c r="BH12"/>
      <c r="BI12"/>
      <c r="BK12"/>
      <c r="BL12" s="150"/>
      <c r="BO12" s="157"/>
      <c r="BP12"/>
      <c r="BQ12"/>
      <c r="BR12"/>
      <c r="BS12"/>
      <c r="BT12"/>
      <c r="BU12"/>
    </row>
    <row r="13" spans="1:73" ht="15.75" x14ac:dyDescent="0.25">
      <c r="B13" s="88"/>
      <c r="C13" s="22" t="s">
        <v>22</v>
      </c>
      <c r="D13" s="166">
        <v>250</v>
      </c>
      <c r="F13" s="90"/>
      <c r="O13" s="90"/>
      <c r="Q13" s="93" t="s">
        <v>26</v>
      </c>
      <c r="R13" s="13">
        <f>-FV(D49,D50,D13*12,0)</f>
        <v>1346798.142342668</v>
      </c>
      <c r="T13" s="91"/>
      <c r="Y13" s="43"/>
      <c r="Z13" s="32"/>
      <c r="AA13" s="32"/>
      <c r="AB13" s="31"/>
      <c r="AC13" s="32"/>
      <c r="AF13" s="34"/>
      <c r="AG13" s="47"/>
      <c r="AH13"/>
      <c r="AI13" s="43"/>
      <c r="AJ13" s="32"/>
      <c r="AK13" s="32"/>
      <c r="AL13" s="31"/>
      <c r="AM13" s="32"/>
      <c r="AN13"/>
      <c r="AO13"/>
      <c r="AP13" s="34"/>
      <c r="AQ13" s="47"/>
      <c r="AU13"/>
      <c r="AV13"/>
      <c r="AW13"/>
      <c r="AX13"/>
      <c r="AY13"/>
      <c r="AZ13"/>
      <c r="BA13" s="88"/>
      <c r="BG13"/>
      <c r="BH13"/>
      <c r="BI13"/>
      <c r="BK13"/>
      <c r="BL13" s="150"/>
      <c r="BM13" s="25" t="s">
        <v>10</v>
      </c>
      <c r="BN13" s="2"/>
      <c r="BO13" s="157"/>
      <c r="BP13"/>
      <c r="BQ13"/>
      <c r="BR13"/>
      <c r="BS13"/>
      <c r="BT13"/>
      <c r="BU13"/>
    </row>
    <row r="14" spans="1:73" ht="12.75" customHeight="1" x14ac:dyDescent="0.2">
      <c r="B14" s="88"/>
      <c r="C14" s="97" t="s">
        <v>41</v>
      </c>
      <c r="D14" s="98">
        <f>curMonthlyAdditions*12</f>
        <v>3000</v>
      </c>
      <c r="F14" s="90"/>
      <c r="O14" s="90"/>
      <c r="Q14" s="23" t="s">
        <v>57</v>
      </c>
      <c r="R14" s="19">
        <f>R12+R13</f>
        <v>1508246.4024141836</v>
      </c>
      <c r="T14" s="91"/>
      <c r="Y14" s="43"/>
      <c r="Z14" s="32"/>
      <c r="AA14" s="32"/>
      <c r="AB14" s="31"/>
      <c r="AC14" s="32"/>
      <c r="AF14" s="34"/>
      <c r="AG14" s="47"/>
      <c r="AH14"/>
      <c r="AI14" s="43"/>
      <c r="AJ14" s="32"/>
      <c r="AK14" s="32"/>
      <c r="AL14" s="31"/>
      <c r="AM14" s="32"/>
      <c r="AN14"/>
      <c r="AO14"/>
      <c r="AP14" s="34"/>
      <c r="AQ14" s="47"/>
      <c r="AU14"/>
      <c r="AV14"/>
      <c r="AW14"/>
      <c r="AX14"/>
      <c r="AY14"/>
      <c r="AZ14"/>
      <c r="BA14" s="88"/>
      <c r="BC14"/>
      <c r="BD14"/>
      <c r="BE14"/>
      <c r="BF14"/>
      <c r="BG14"/>
      <c r="BH14"/>
      <c r="BI14"/>
      <c r="BJ14"/>
      <c r="BK14"/>
      <c r="BL14" s="150"/>
      <c r="BM14" s="22" t="s">
        <v>39</v>
      </c>
      <c r="BN14" s="155">
        <f>curStartContribution</f>
        <v>3500</v>
      </c>
      <c r="BO14" s="157"/>
      <c r="BP14"/>
      <c r="BQ14"/>
      <c r="BR14"/>
      <c r="BS14"/>
      <c r="BT14"/>
      <c r="BU14"/>
    </row>
    <row r="15" spans="1:73" ht="12.75" customHeight="1" x14ac:dyDescent="0.2">
      <c r="B15" s="88"/>
      <c r="D15" s="95"/>
      <c r="F15" s="90"/>
      <c r="O15" s="90"/>
      <c r="T15" s="91"/>
      <c r="Y15" s="43"/>
      <c r="Z15" s="32"/>
      <c r="AA15" s="32"/>
      <c r="AB15" s="31"/>
      <c r="AC15" s="32"/>
      <c r="AF15" s="34"/>
      <c r="AG15" s="47"/>
      <c r="AH15"/>
      <c r="AI15" s="43"/>
      <c r="AJ15" s="32"/>
      <c r="AK15" s="32"/>
      <c r="AL15" s="31"/>
      <c r="AM15" s="32"/>
      <c r="AN15"/>
      <c r="AO15"/>
      <c r="AP15" s="34"/>
      <c r="AQ15" s="47"/>
      <c r="AU15"/>
      <c r="AV15"/>
      <c r="AW15"/>
      <c r="AX15"/>
      <c r="AY15"/>
      <c r="AZ15"/>
      <c r="BA15" s="88"/>
      <c r="BC15"/>
      <c r="BD15"/>
      <c r="BE15"/>
      <c r="BF15"/>
      <c r="BG15"/>
      <c r="BH15"/>
      <c r="BI15"/>
      <c r="BJ15"/>
      <c r="BK15"/>
      <c r="BL15" s="150"/>
      <c r="BM15" s="22" t="s">
        <v>22</v>
      </c>
      <c r="BN15" s="155">
        <f>curMonthlyAdditions</f>
        <v>250</v>
      </c>
      <c r="BO15" s="157"/>
      <c r="BP15"/>
      <c r="BQ15"/>
      <c r="BR15"/>
      <c r="BS15"/>
      <c r="BT15"/>
      <c r="BU15"/>
    </row>
    <row r="16" spans="1:73" ht="12.75" customHeight="1" x14ac:dyDescent="0.25">
      <c r="B16" s="88"/>
      <c r="F16" s="90"/>
      <c r="H16" s="24" t="s">
        <v>6</v>
      </c>
      <c r="I16" s="99">
        <f>AK29</f>
        <v>12.212521477037924</v>
      </c>
      <c r="O16" s="90"/>
      <c r="Q16" s="25" t="s">
        <v>15</v>
      </c>
      <c r="R16" s="2"/>
      <c r="T16" s="91"/>
      <c r="Y16" s="43"/>
      <c r="Z16" s="32"/>
      <c r="AA16" s="32"/>
      <c r="AB16" s="31"/>
      <c r="AC16" s="32"/>
      <c r="AF16" s="34"/>
      <c r="AG16" s="47"/>
      <c r="AH16"/>
      <c r="AI16" s="43"/>
      <c r="AJ16" s="32"/>
      <c r="AK16" s="32"/>
      <c r="AL16" s="31"/>
      <c r="AM16" s="32"/>
      <c r="AN16"/>
      <c r="AO16"/>
      <c r="AP16" s="34"/>
      <c r="AQ16" s="47"/>
      <c r="AU16"/>
      <c r="AV16"/>
      <c r="AW16"/>
      <c r="AX16"/>
      <c r="AY16"/>
      <c r="AZ16"/>
      <c r="BA16" s="88"/>
      <c r="BC16"/>
      <c r="BD16"/>
      <c r="BE16"/>
      <c r="BF16"/>
      <c r="BG16"/>
      <c r="BH16"/>
      <c r="BI16"/>
      <c r="BJ16"/>
      <c r="BK16"/>
      <c r="BL16" s="150"/>
      <c r="BM16" s="97" t="s">
        <v>41</v>
      </c>
      <c r="BN16" s="156">
        <f>curMonthlyAdditions*12</f>
        <v>3000</v>
      </c>
      <c r="BO16" s="157"/>
      <c r="BP16"/>
      <c r="BQ16"/>
      <c r="BR16"/>
      <c r="BS16"/>
      <c r="BT16"/>
      <c r="BU16"/>
    </row>
    <row r="17" spans="2:73" ht="15.75" x14ac:dyDescent="0.2">
      <c r="B17" s="88"/>
      <c r="F17" s="90"/>
      <c r="H17" s="100"/>
      <c r="I17" s="101"/>
      <c r="J17" s="101"/>
      <c r="K17" s="101"/>
      <c r="O17" s="90"/>
      <c r="Q17" s="93" t="s">
        <v>40</v>
      </c>
      <c r="R17" s="21">
        <f>R12/R14</f>
        <v>0.10704368981957613</v>
      </c>
      <c r="T17" s="91"/>
      <c r="Y17" s="43"/>
      <c r="Z17" s="32"/>
      <c r="AA17" s="32"/>
      <c r="AB17" s="31"/>
      <c r="AC17" s="32"/>
      <c r="AF17" s="34"/>
      <c r="AG17" s="47"/>
      <c r="AH17"/>
      <c r="AI17" s="43"/>
      <c r="AJ17" s="32"/>
      <c r="AK17" s="32"/>
      <c r="AL17" s="31"/>
      <c r="AM17" s="32"/>
      <c r="AN17"/>
      <c r="AO17"/>
      <c r="AP17" s="34"/>
      <c r="AQ17" s="47"/>
      <c r="AU17"/>
      <c r="AV17"/>
      <c r="AW17"/>
      <c r="AX17"/>
      <c r="AY17"/>
      <c r="AZ17"/>
      <c r="BA17" s="88"/>
      <c r="BC17"/>
      <c r="BD17"/>
      <c r="BE17"/>
      <c r="BF17"/>
      <c r="BG17"/>
      <c r="BH17"/>
      <c r="BI17"/>
      <c r="BJ17"/>
      <c r="BK17"/>
      <c r="BL17" s="150"/>
      <c r="BO17" s="157"/>
      <c r="BP17"/>
      <c r="BQ17"/>
      <c r="BR17"/>
      <c r="BS17"/>
      <c r="BT17"/>
      <c r="BU17"/>
    </row>
    <row r="18" spans="2:73" ht="15.75" x14ac:dyDescent="0.25">
      <c r="B18" s="88"/>
      <c r="F18" s="90"/>
      <c r="H18" s="79" t="s">
        <v>7</v>
      </c>
      <c r="I18" s="77">
        <f>D12</f>
        <v>3500</v>
      </c>
      <c r="J18" s="78"/>
      <c r="K18" s="78"/>
      <c r="L18" s="79" t="s">
        <v>11</v>
      </c>
      <c r="M18" s="167">
        <v>0.10052302469243814</v>
      </c>
      <c r="O18" s="90"/>
      <c r="Q18" s="93" t="s">
        <v>24</v>
      </c>
      <c r="R18" s="21">
        <f>R13/R14</f>
        <v>0.89295631018042376</v>
      </c>
      <c r="T18" s="91"/>
      <c r="Y18" s="43"/>
      <c r="Z18" s="32"/>
      <c r="AA18" s="32"/>
      <c r="AB18" s="31"/>
      <c r="AC18" s="32"/>
      <c r="AF18" s="34"/>
      <c r="AG18" s="47"/>
      <c r="AH18"/>
      <c r="AI18" s="43"/>
      <c r="AJ18" s="32"/>
      <c r="AK18" s="32"/>
      <c r="AL18" s="31"/>
      <c r="AM18" s="32"/>
      <c r="AN18"/>
      <c r="AO18"/>
      <c r="AP18" s="34"/>
      <c r="AQ18" s="47"/>
      <c r="AU18"/>
      <c r="AV18"/>
      <c r="AW18"/>
      <c r="AX18"/>
      <c r="AY18"/>
      <c r="AZ18"/>
      <c r="BA18" s="88"/>
      <c r="BC18"/>
      <c r="BD18"/>
      <c r="BE18"/>
      <c r="BF18"/>
      <c r="BG18"/>
      <c r="BH18"/>
      <c r="BI18"/>
      <c r="BJ18"/>
      <c r="BK18"/>
      <c r="BL18" s="150"/>
      <c r="BM18" s="25" t="s">
        <v>48</v>
      </c>
      <c r="BN18" s="2"/>
      <c r="BO18" s="157"/>
      <c r="BP18"/>
      <c r="BQ18"/>
      <c r="BR18"/>
      <c r="BS18"/>
      <c r="BT18"/>
      <c r="BU18"/>
    </row>
    <row r="19" spans="2:73" ht="15.75" x14ac:dyDescent="0.2">
      <c r="B19" s="88"/>
      <c r="E19" s="95"/>
      <c r="F19" s="90"/>
      <c r="H19" s="24" t="s">
        <v>22</v>
      </c>
      <c r="I19" s="102">
        <f>D13</f>
        <v>250</v>
      </c>
      <c r="L19" s="24" t="s">
        <v>20</v>
      </c>
      <c r="M19" s="168">
        <v>10</v>
      </c>
      <c r="O19" s="90"/>
      <c r="Q19" s="112" t="s">
        <v>17</v>
      </c>
      <c r="R19" s="111">
        <f>SUM(R17:R18)</f>
        <v>0.99999999999999989</v>
      </c>
      <c r="T19" s="91"/>
      <c r="Y19" s="43"/>
      <c r="Z19" s="32"/>
      <c r="AA19" s="32"/>
      <c r="AB19" s="31"/>
      <c r="AC19" s="32"/>
      <c r="AF19" s="34"/>
      <c r="AG19" s="47"/>
      <c r="AH19"/>
      <c r="AI19" s="43"/>
      <c r="AJ19" s="32"/>
      <c r="AK19" s="32"/>
      <c r="AL19" s="31"/>
      <c r="AM19" s="32"/>
      <c r="AN19"/>
      <c r="AO19"/>
      <c r="AP19" s="34"/>
      <c r="AQ19" s="47"/>
      <c r="AU19"/>
      <c r="AV19"/>
      <c r="AW19"/>
      <c r="AX19"/>
      <c r="AY19"/>
      <c r="AZ19"/>
      <c r="BA19" s="88"/>
      <c r="BC19"/>
      <c r="BD19"/>
      <c r="BE19"/>
      <c r="BF19"/>
      <c r="BG19"/>
      <c r="BH19"/>
      <c r="BI19"/>
      <c r="BJ19"/>
      <c r="BK19"/>
      <c r="BL19" s="150"/>
      <c r="BM19" s="128" t="s">
        <v>11</v>
      </c>
      <c r="BN19" s="129">
        <f>H30</f>
        <v>0.12052302469243814</v>
      </c>
      <c r="BO19" s="157"/>
      <c r="BP19"/>
      <c r="BQ19"/>
      <c r="BR19"/>
      <c r="BS19"/>
    </row>
    <row r="20" spans="2:73" ht="15.75" x14ac:dyDescent="0.2">
      <c r="B20" s="88"/>
      <c r="F20" s="90"/>
      <c r="H20" s="80"/>
      <c r="I20" s="171" t="s">
        <v>4</v>
      </c>
      <c r="J20" s="171"/>
      <c r="K20" s="171"/>
      <c r="L20" s="171"/>
      <c r="M20" s="171"/>
      <c r="O20" s="90"/>
      <c r="T20" s="91"/>
      <c r="Y20" s="43"/>
      <c r="Z20" s="32"/>
      <c r="AA20" s="32"/>
      <c r="AB20" s="31"/>
      <c r="AC20" s="32"/>
      <c r="AF20" s="34"/>
      <c r="AG20" s="47"/>
      <c r="AH20"/>
      <c r="AI20" s="43"/>
      <c r="AJ20" s="32"/>
      <c r="AK20" s="32"/>
      <c r="AL20" s="31"/>
      <c r="AM20" s="32"/>
      <c r="AN20"/>
      <c r="AO20"/>
      <c r="AP20" s="34"/>
      <c r="AQ20" s="47"/>
      <c r="AU20"/>
      <c r="AV20"/>
      <c r="AW20"/>
      <c r="AX20"/>
      <c r="AY20"/>
      <c r="AZ20"/>
      <c r="BA20" s="88"/>
      <c r="BK20"/>
      <c r="BL20" s="150"/>
      <c r="BO20" s="157"/>
      <c r="BP20"/>
      <c r="BQ20"/>
      <c r="BR20"/>
      <c r="BS20"/>
    </row>
    <row r="21" spans="2:73" ht="15.75" x14ac:dyDescent="0.2">
      <c r="B21" s="88"/>
      <c r="F21" s="90"/>
      <c r="H21" s="103" t="str">
        <f>D7&amp;" Age &gt;"</f>
        <v>Melinda Age &gt;</v>
      </c>
      <c r="I21" s="73">
        <f>J21-iIncrement</f>
        <v>45</v>
      </c>
      <c r="J21" s="6">
        <f>K21-iIncrement</f>
        <v>55</v>
      </c>
      <c r="K21" s="104">
        <f>iPersonEndAge</f>
        <v>65</v>
      </c>
      <c r="L21" s="6">
        <f>K21+iIncrement</f>
        <v>75</v>
      </c>
      <c r="M21" s="6">
        <f>L21+iIncrement</f>
        <v>85</v>
      </c>
      <c r="O21" s="90"/>
      <c r="T21" s="91"/>
      <c r="Y21" s="43"/>
      <c r="Z21" s="32"/>
      <c r="AA21" s="32"/>
      <c r="AB21" s="31"/>
      <c r="AC21" s="32"/>
      <c r="AF21" s="34"/>
      <c r="AG21" s="47"/>
      <c r="AH21"/>
      <c r="AI21" s="43"/>
      <c r="AJ21" s="32"/>
      <c r="AK21" s="32"/>
      <c r="AL21" s="31"/>
      <c r="AM21" s="32"/>
      <c r="AN21"/>
      <c r="AO21"/>
      <c r="AP21" s="34"/>
      <c r="AQ21" s="47"/>
      <c r="AU21"/>
      <c r="AV21"/>
      <c r="AW21"/>
      <c r="AX21"/>
      <c r="AY21"/>
      <c r="AZ21"/>
      <c r="BA21" s="88"/>
      <c r="BK21"/>
      <c r="BL21" s="150"/>
      <c r="BM21" s="150"/>
      <c r="BN21" s="150"/>
      <c r="BO21" s="157"/>
      <c r="BP21"/>
      <c r="BQ21"/>
      <c r="BR21"/>
      <c r="BS21"/>
    </row>
    <row r="22" spans="2:73" x14ac:dyDescent="0.2">
      <c r="B22" s="88"/>
      <c r="F22" s="90"/>
      <c r="G22" s="4"/>
      <c r="H22" s="103" t="s">
        <v>8</v>
      </c>
      <c r="I22" s="73">
        <f>J22-iIncrement</f>
        <v>20</v>
      </c>
      <c r="J22" s="6">
        <f>K22-iIncrement</f>
        <v>30</v>
      </c>
      <c r="K22" s="104">
        <f>K21-iPersonBeginAge</f>
        <v>40</v>
      </c>
      <c r="L22" s="6">
        <f>K22+iIncrement</f>
        <v>50</v>
      </c>
      <c r="M22" s="6">
        <f>L22+iIncrement</f>
        <v>60</v>
      </c>
      <c r="O22" s="90"/>
      <c r="T22" s="91"/>
      <c r="Y22" s="43"/>
      <c r="Z22" s="32"/>
      <c r="AA22" s="32"/>
      <c r="AB22" s="31"/>
      <c r="AC22" s="32"/>
      <c r="AF22" s="34"/>
      <c r="AG22" s="47"/>
      <c r="AH22"/>
      <c r="AI22" s="43"/>
      <c r="AJ22" s="32"/>
      <c r="AK22" s="32"/>
      <c r="AL22" s="31"/>
      <c r="AM22" s="32"/>
      <c r="AN22"/>
      <c r="AO22"/>
      <c r="AP22" s="34"/>
      <c r="AQ22" s="47"/>
      <c r="AU22"/>
      <c r="AV22"/>
      <c r="AW22"/>
      <c r="AX22"/>
      <c r="AY22"/>
      <c r="AZ22"/>
      <c r="BA22" s="88"/>
      <c r="BB22" s="4"/>
      <c r="BK22"/>
      <c r="BL22"/>
      <c r="BM22"/>
      <c r="BN22"/>
      <c r="BO22" s="118"/>
      <c r="BP22"/>
      <c r="BQ22"/>
      <c r="BR22"/>
      <c r="BS22"/>
    </row>
    <row r="23" spans="2:73" x14ac:dyDescent="0.2">
      <c r="B23" s="88"/>
      <c r="F23" s="90"/>
      <c r="G23" s="4"/>
      <c r="H23" s="81" t="s">
        <v>9</v>
      </c>
      <c r="I23" s="75">
        <f ca="1">I21+iYear</f>
        <v>2068</v>
      </c>
      <c r="J23" s="76">
        <f ca="1">J21+iYear</f>
        <v>2078</v>
      </c>
      <c r="K23" s="74">
        <f ca="1">K21+iYear</f>
        <v>2088</v>
      </c>
      <c r="L23" s="76">
        <f ca="1">L21+iYear</f>
        <v>2098</v>
      </c>
      <c r="M23" s="76">
        <f ca="1">M21+iYear</f>
        <v>2108</v>
      </c>
      <c r="O23" s="90"/>
      <c r="T23" s="91"/>
      <c r="Y23" s="44"/>
      <c r="Z23"/>
      <c r="AA23"/>
      <c r="AB23"/>
      <c r="AC23"/>
      <c r="AF23"/>
      <c r="AG23" s="47"/>
      <c r="AH23"/>
      <c r="AI23" s="44"/>
      <c r="AJ23"/>
      <c r="AK23"/>
      <c r="AL23"/>
      <c r="AM23"/>
      <c r="AN23"/>
      <c r="AO23"/>
      <c r="AP23"/>
      <c r="AQ23" s="47"/>
      <c r="AU23"/>
      <c r="AV23"/>
      <c r="AW23"/>
      <c r="AX23"/>
      <c r="AY23"/>
      <c r="AZ23"/>
      <c r="BA23" s="88"/>
      <c r="BB23" s="4"/>
      <c r="BC23" s="151" t="str">
        <f>"This graph shows that you still have "&amp;TEXT(K29,"$###,###,###")&amp;" at "&amp;iPersonEndAge&amp;" no matter when you start."</f>
        <v>This graph shows that you still have $1,508,246 at 65 no matter when you start.</v>
      </c>
      <c r="BG23" s="151" t="s">
        <v>60</v>
      </c>
      <c r="BK23"/>
      <c r="BL23"/>
      <c r="BM23"/>
      <c r="BN23"/>
      <c r="BO23" s="118"/>
      <c r="BP23"/>
      <c r="BQ23"/>
      <c r="BR23"/>
      <c r="BS23"/>
    </row>
    <row r="24" spans="2:73" x14ac:dyDescent="0.2">
      <c r="B24" s="88"/>
      <c r="F24" s="90"/>
      <c r="G24" s="4"/>
      <c r="H24" s="82" t="s">
        <v>3</v>
      </c>
      <c r="I24" s="105"/>
      <c r="J24" s="105"/>
      <c r="K24" s="105"/>
      <c r="L24" s="105"/>
      <c r="M24" s="105"/>
      <c r="N24" s="12"/>
      <c r="O24" s="90"/>
      <c r="P24" s="12"/>
      <c r="S24" s="12"/>
      <c r="T24" s="91"/>
      <c r="U24" s="12"/>
      <c r="V24" s="12"/>
      <c r="W24" s="12"/>
      <c r="Y24" s="45"/>
      <c r="Z24" s="39"/>
      <c r="AA24" s="39"/>
      <c r="AB24" s="39"/>
      <c r="AC24" s="39"/>
      <c r="AF24" s="40"/>
      <c r="AG24" s="48"/>
      <c r="AH24"/>
      <c r="AI24" s="67"/>
      <c r="AJ24" s="68"/>
      <c r="AK24" s="68"/>
      <c r="AL24" s="68"/>
      <c r="AM24" s="68"/>
      <c r="AN24" s="69"/>
      <c r="AO24" s="69"/>
      <c r="AP24" s="70"/>
      <c r="AQ24" s="71"/>
      <c r="AU24"/>
      <c r="AV24"/>
      <c r="AW24"/>
      <c r="AX24"/>
      <c r="AY24"/>
      <c r="AZ24"/>
      <c r="BA24" s="88"/>
      <c r="BB24" s="4"/>
      <c r="BO24" s="118"/>
      <c r="BP24"/>
      <c r="BQ24"/>
      <c r="BR24"/>
      <c r="BS24"/>
    </row>
    <row r="25" spans="2:73" x14ac:dyDescent="0.2">
      <c r="B25" s="88"/>
      <c r="E25"/>
      <c r="F25" s="90"/>
      <c r="G25"/>
      <c r="H25" s="83">
        <f>H26-0.02</f>
        <v>2.0523024692438125E-2</v>
      </c>
      <c r="I25" s="7">
        <f t="shared" ref="I25:M33" si="0">FV($H25,I$22,-curMonthlyAdditions*12,-$I$18)</f>
        <v>78527.358322756219</v>
      </c>
      <c r="J25" s="8">
        <f t="shared" si="0"/>
        <v>129144.21181580928</v>
      </c>
      <c r="K25" s="14">
        <f t="shared" si="0"/>
        <v>191162.99201610126</v>
      </c>
      <c r="L25" s="8">
        <f t="shared" si="0"/>
        <v>267152.09114214662</v>
      </c>
      <c r="M25" s="84">
        <f t="shared" si="0"/>
        <v>360258.45613899897</v>
      </c>
      <c r="N25" s="12"/>
      <c r="O25" s="90"/>
      <c r="P25" s="12"/>
      <c r="S25" s="12"/>
      <c r="T25" s="91"/>
      <c r="U25" s="12"/>
      <c r="V25" s="12"/>
      <c r="W25" s="12"/>
      <c r="Y25" s="52" t="s">
        <v>32</v>
      </c>
      <c r="Z25" s="53" t="s">
        <v>29</v>
      </c>
      <c r="AA25" s="53" t="s">
        <v>31</v>
      </c>
      <c r="AB25" s="132" t="s">
        <v>34</v>
      </c>
      <c r="AC25" s="53" t="s">
        <v>30</v>
      </c>
      <c r="AD25" s="53" t="s">
        <v>35</v>
      </c>
      <c r="AE25" s="133" t="s">
        <v>36</v>
      </c>
      <c r="AF25" s="53" t="s">
        <v>33</v>
      </c>
      <c r="AG25" s="54" t="s">
        <v>37</v>
      </c>
      <c r="AH25"/>
      <c r="AU25"/>
      <c r="AV25"/>
      <c r="AW25"/>
      <c r="AX25"/>
      <c r="AY25"/>
      <c r="AZ25"/>
      <c r="BA25" s="88"/>
      <c r="BB25"/>
      <c r="BO25" s="118"/>
      <c r="BP25"/>
      <c r="BQ25"/>
      <c r="BR25"/>
      <c r="BS25"/>
    </row>
    <row r="26" spans="2:73" ht="13.5" thickBot="1" x14ac:dyDescent="0.25">
      <c r="B26" s="88"/>
      <c r="E26"/>
      <c r="F26" s="90"/>
      <c r="G26"/>
      <c r="H26" s="83">
        <f>H27-0.02</f>
        <v>4.0523024692438125E-2</v>
      </c>
      <c r="I26" s="7">
        <f t="shared" si="0"/>
        <v>97567.034033166288</v>
      </c>
      <c r="J26" s="8">
        <f t="shared" si="0"/>
        <v>181256.80737673218</v>
      </c>
      <c r="K26" s="14">
        <f t="shared" si="0"/>
        <v>305762.5373477203</v>
      </c>
      <c r="L26" s="8">
        <f t="shared" si="0"/>
        <v>490990.38749340829</v>
      </c>
      <c r="M26" s="84">
        <f t="shared" si="0"/>
        <v>766554.86534987343</v>
      </c>
      <c r="O26" s="90"/>
      <c r="T26" s="91"/>
      <c r="Y26" s="55">
        <v>20</v>
      </c>
      <c r="Z26" s="56">
        <v>0</v>
      </c>
      <c r="AA26" s="57">
        <f ca="1">iYear</f>
        <v>2023</v>
      </c>
      <c r="AB26" s="134"/>
      <c r="AC26" s="135">
        <v>0</v>
      </c>
      <c r="AD26" s="58"/>
      <c r="AE26" s="136">
        <f>AC26</f>
        <v>0</v>
      </c>
      <c r="AF26" s="58"/>
      <c r="AG26" s="59"/>
      <c r="AH26"/>
      <c r="AU26"/>
      <c r="AV26"/>
      <c r="AW26"/>
      <c r="AX26"/>
      <c r="AY26"/>
      <c r="AZ26"/>
      <c r="BA26" s="88"/>
      <c r="BB26"/>
      <c r="BC26" s="130" t="s">
        <v>49</v>
      </c>
      <c r="BD26" s="169">
        <v>10</v>
      </c>
      <c r="BH26" s="151" t="s">
        <v>62</v>
      </c>
      <c r="BL26"/>
      <c r="BM26"/>
      <c r="BN26"/>
      <c r="BO26" s="118"/>
      <c r="BP26"/>
      <c r="BQ26"/>
      <c r="BR26"/>
      <c r="BS26"/>
    </row>
    <row r="27" spans="2:73" x14ac:dyDescent="0.2">
      <c r="B27" s="88"/>
      <c r="E27"/>
      <c r="F27" s="90"/>
      <c r="G27"/>
      <c r="H27" s="85">
        <f>H28-0.02</f>
        <v>6.0523024692438129E-2</v>
      </c>
      <c r="I27" s="17">
        <f t="shared" si="0"/>
        <v>122315.5291005286</v>
      </c>
      <c r="J27" s="18">
        <f t="shared" si="0"/>
        <v>259771.35938956129</v>
      </c>
      <c r="K27" s="14">
        <f t="shared" si="0"/>
        <v>507151.13052086707</v>
      </c>
      <c r="L27" s="18">
        <f t="shared" si="0"/>
        <v>952361.42852202733</v>
      </c>
      <c r="M27" s="86">
        <f t="shared" si="0"/>
        <v>1753608.0645740668</v>
      </c>
      <c r="O27" s="90"/>
      <c r="T27" s="91"/>
      <c r="Y27" s="60">
        <f t="shared" ref="Y27:Y58" si="1">IF(Y26="","",IF(Y26+1&lt;=iPersonEndAge,Y26+1,""))</f>
        <v>21</v>
      </c>
      <c r="Z27" s="49">
        <f t="shared" ref="Z27:Z58" si="2">IF(Z26="","",IF(Y26+1&lt;=iPersonEndAge,Z26+1,""))</f>
        <v>1</v>
      </c>
      <c r="AA27" s="50">
        <f ca="1">IF(Z27="","",AA26+1)</f>
        <v>2024</v>
      </c>
      <c r="AB27" s="137">
        <f>IF(Y27="","",AE26)</f>
        <v>0</v>
      </c>
      <c r="AC27" s="51">
        <f t="shared" ref="AC27:AC58" si="3">IF(Y27="","",IF(Y27=iPersonBeginAge,curStartContribution,IF(AND(Y27&gt;=iPersonBeginAge,Y27&lt;=iPersonEndAge),curMonthlyAdditions*12,0)))</f>
        <v>0</v>
      </c>
      <c r="AD27" s="138">
        <f>IF(Y27="","",(AB27+AC27)*pctGrowthRate)</f>
        <v>0</v>
      </c>
      <c r="AE27" s="139">
        <f>IF(Y27="","",AB27+AC27+AD27)</f>
        <v>0</v>
      </c>
      <c r="AF27" s="51">
        <f>IF(Y27="","",SUM($AC$26:AC27))</f>
        <v>0</v>
      </c>
      <c r="AG27" s="61">
        <f>IF(Y27="","",SUM($AD$26:AD27))</f>
        <v>0</v>
      </c>
      <c r="AH27"/>
      <c r="AJ27" s="113" t="s">
        <v>10</v>
      </c>
      <c r="AK27" s="13">
        <f>R9</f>
        <v>123500</v>
      </c>
      <c r="AU27"/>
      <c r="AV27"/>
      <c r="AW27"/>
      <c r="AX27"/>
      <c r="AY27"/>
      <c r="AZ27"/>
      <c r="BA27" s="88"/>
      <c r="BB27"/>
      <c r="BC27"/>
      <c r="BD27"/>
      <c r="BE27"/>
      <c r="BF27"/>
      <c r="BG27"/>
      <c r="BH27" s="141" t="s">
        <v>59</v>
      </c>
      <c r="BI27" s="144"/>
      <c r="BJ27" s="145"/>
      <c r="BK27" s="140"/>
      <c r="BL27"/>
      <c r="BO27" s="118"/>
      <c r="BP27"/>
      <c r="BQ27"/>
      <c r="BR27"/>
      <c r="BS27"/>
    </row>
    <row r="28" spans="2:73" x14ac:dyDescent="0.2">
      <c r="B28" s="88"/>
      <c r="E28"/>
      <c r="F28" s="90"/>
      <c r="G28"/>
      <c r="H28" s="85">
        <f>H29-0.02</f>
        <v>8.0523024692438133E-2</v>
      </c>
      <c r="I28" s="17">
        <f t="shared" si="0"/>
        <v>154555.93631521973</v>
      </c>
      <c r="J28" s="18">
        <f t="shared" si="0"/>
        <v>378861.90570450423</v>
      </c>
      <c r="K28" s="14">
        <f t="shared" si="0"/>
        <v>865471.97091505688</v>
      </c>
      <c r="L28" s="18">
        <f t="shared" si="0"/>
        <v>1921125.3545896967</v>
      </c>
      <c r="M28" s="86">
        <f t="shared" si="0"/>
        <v>4211263.0770421112</v>
      </c>
      <c r="O28" s="90"/>
      <c r="T28" s="91"/>
      <c r="Y28" s="60">
        <f t="shared" si="1"/>
        <v>22</v>
      </c>
      <c r="Z28" s="49">
        <f t="shared" si="2"/>
        <v>2</v>
      </c>
      <c r="AA28" s="50">
        <f t="shared" ref="AA28:AA91" ca="1" si="4">IF(Z28="","",AA27+1)</f>
        <v>2025</v>
      </c>
      <c r="AB28" s="137">
        <f t="shared" ref="AB28:AB91" si="5">IF(Y28="","",AE27)</f>
        <v>0</v>
      </c>
      <c r="AC28" s="51">
        <f t="shared" si="3"/>
        <v>0</v>
      </c>
      <c r="AD28" s="138">
        <f>IF(Y28="","",(AB28+AC28)*pctGrowthRate)</f>
        <v>0</v>
      </c>
      <c r="AE28" s="139">
        <f t="shared" ref="AE28:AE91" si="6">IF(Y28="","",AB28+AC28+AD28)</f>
        <v>0</v>
      </c>
      <c r="AF28" s="51">
        <f>IF(Y28="","",SUM($AC$26:AC28))</f>
        <v>0</v>
      </c>
      <c r="AG28" s="61">
        <f>IF(Y28="","",SUM($AD$26:AD28))</f>
        <v>0</v>
      </c>
      <c r="AH28"/>
      <c r="AJ28" s="113" t="s">
        <v>38</v>
      </c>
      <c r="AK28" s="13">
        <f>R14</f>
        <v>1508246.4024141836</v>
      </c>
      <c r="AU28"/>
      <c r="AV28"/>
      <c r="AW28"/>
      <c r="AX28"/>
      <c r="AY28"/>
      <c r="AZ28"/>
      <c r="BA28" s="88"/>
      <c r="BB28"/>
      <c r="BC28" s="152" t="s">
        <v>55</v>
      </c>
      <c r="BD28" s="125" t="s">
        <v>49</v>
      </c>
      <c r="BE28" s="152" t="s">
        <v>51</v>
      </c>
      <c r="BF28" s="125" t="s">
        <v>50</v>
      </c>
      <c r="BG28" s="152" t="s">
        <v>39</v>
      </c>
      <c r="BH28" s="131" t="s">
        <v>52</v>
      </c>
      <c r="BI28" s="146" t="s">
        <v>53</v>
      </c>
      <c r="BJ28" s="125" t="s">
        <v>61</v>
      </c>
      <c r="BK28" s="142" t="s">
        <v>54</v>
      </c>
      <c r="BO28" s="118"/>
      <c r="BP28"/>
      <c r="BQ28"/>
      <c r="BR28"/>
      <c r="BS28"/>
    </row>
    <row r="29" spans="2:73" ht="15.75" x14ac:dyDescent="0.25">
      <c r="B29" s="88"/>
      <c r="E29"/>
      <c r="F29" s="90"/>
      <c r="G29"/>
      <c r="H29" s="87">
        <f>M18</f>
        <v>0.10052302469243814</v>
      </c>
      <c r="I29" s="15">
        <f t="shared" si="0"/>
        <v>196620.09114753635</v>
      </c>
      <c r="J29" s="16">
        <f t="shared" si="0"/>
        <v>560344.26819717209</v>
      </c>
      <c r="K29" s="72">
        <f t="shared" si="0"/>
        <v>1508246.4024141836</v>
      </c>
      <c r="L29" s="15">
        <f t="shared" si="0"/>
        <v>3978575.6044527609</v>
      </c>
      <c r="M29" s="16">
        <f t="shared" si="0"/>
        <v>10416504.316877674</v>
      </c>
      <c r="O29" s="90"/>
      <c r="T29" s="91"/>
      <c r="Y29" s="60">
        <f t="shared" si="1"/>
        <v>23</v>
      </c>
      <c r="Z29" s="49">
        <f t="shared" si="2"/>
        <v>3</v>
      </c>
      <c r="AA29" s="50">
        <f t="shared" ca="1" si="4"/>
        <v>2026</v>
      </c>
      <c r="AB29" s="137">
        <f t="shared" si="5"/>
        <v>0</v>
      </c>
      <c r="AC29" s="51">
        <f t="shared" si="3"/>
        <v>0</v>
      </c>
      <c r="AD29" s="138">
        <f>IF(Y29="","",(AB29+AC29)*pctGrowthRate)</f>
        <v>0</v>
      </c>
      <c r="AE29" s="139">
        <f t="shared" si="6"/>
        <v>0</v>
      </c>
      <c r="AF29" s="51">
        <f>IF(Y29="","",SUM($AC$26:AC29))</f>
        <v>0</v>
      </c>
      <c r="AG29" s="61">
        <f>IF(Y29="","",SUM($AD$26:AD29))</f>
        <v>0</v>
      </c>
      <c r="AH29"/>
      <c r="AJ29" s="113" t="s">
        <v>6</v>
      </c>
      <c r="AK29" s="9">
        <f>AK28/AK27</f>
        <v>12.212521477037924</v>
      </c>
      <c r="AU29"/>
      <c r="AV29"/>
      <c r="AW29"/>
      <c r="AX29"/>
      <c r="AY29"/>
      <c r="AZ29"/>
      <c r="BA29" s="88"/>
      <c r="BB29"/>
      <c r="BC29" s="114">
        <f>iPersonBeginAge</f>
        <v>25</v>
      </c>
      <c r="BD29" s="114">
        <v>0</v>
      </c>
      <c r="BE29" s="114">
        <f>iPersonEndAge-BC29</f>
        <v>40</v>
      </c>
      <c r="BF29" s="121">
        <f>K29</f>
        <v>1508246.4024141836</v>
      </c>
      <c r="BG29" s="115">
        <f>curStartContribution</f>
        <v>3500</v>
      </c>
      <c r="BH29" s="122">
        <f>IFERROR(PMT(pctGrowthRate,BE29,curStartContribution,-BF29),"Too late!")</f>
        <v>3000.0000000000146</v>
      </c>
      <c r="BI29" s="147"/>
      <c r="BJ29" s="115">
        <f>BG29+(BH29*BE29)</f>
        <v>123500.00000000058</v>
      </c>
      <c r="BK29" s="148">
        <f>BJ29/BF29</f>
        <v>8.1883172273654742E-2</v>
      </c>
      <c r="BO29" s="118"/>
      <c r="BP29"/>
      <c r="BQ29"/>
      <c r="BR29"/>
      <c r="BS29"/>
    </row>
    <row r="30" spans="2:73" x14ac:dyDescent="0.2">
      <c r="B30" s="88"/>
      <c r="E30"/>
      <c r="F30" s="90"/>
      <c r="G30"/>
      <c r="H30" s="85">
        <f>H29+0.02</f>
        <v>0.12052302469243814</v>
      </c>
      <c r="I30" s="17">
        <f t="shared" si="0"/>
        <v>251550.58840782256</v>
      </c>
      <c r="J30" s="18">
        <f t="shared" si="0"/>
        <v>837713.6057879224</v>
      </c>
      <c r="K30" s="14">
        <f t="shared" si="0"/>
        <v>2666766.4930174453</v>
      </c>
      <c r="L30" s="18">
        <f t="shared" si="0"/>
        <v>8374111.3187543647</v>
      </c>
      <c r="M30" s="86">
        <f t="shared" si="0"/>
        <v>26183210.873664275</v>
      </c>
      <c r="O30" s="90"/>
      <c r="T30" s="91"/>
      <c r="Y30" s="60">
        <f t="shared" si="1"/>
        <v>24</v>
      </c>
      <c r="Z30" s="49">
        <f t="shared" si="2"/>
        <v>4</v>
      </c>
      <c r="AA30" s="50">
        <f t="shared" ca="1" si="4"/>
        <v>2027</v>
      </c>
      <c r="AB30" s="137">
        <f t="shared" si="5"/>
        <v>0</v>
      </c>
      <c r="AC30" s="51">
        <f t="shared" si="3"/>
        <v>0</v>
      </c>
      <c r="AD30" s="138">
        <f>IF(Y30="","",(AB30+AC30)*pctGrowthRate)</f>
        <v>0</v>
      </c>
      <c r="AE30" s="139">
        <f t="shared" si="6"/>
        <v>0</v>
      </c>
      <c r="AF30" s="51">
        <f>IF(Y30="","",SUM($AC$26:AC30))</f>
        <v>0</v>
      </c>
      <c r="AG30" s="61">
        <f>IF(Y30="","",SUM($AD$26:AD30))</f>
        <v>0</v>
      </c>
      <c r="AH30"/>
      <c r="AU30"/>
      <c r="AV30"/>
      <c r="AW30"/>
      <c r="AX30"/>
      <c r="AY30"/>
      <c r="AZ30"/>
      <c r="BA30" s="88"/>
      <c r="BB30"/>
      <c r="BC30" s="114">
        <f>BC29+iMiracleYearIncrement</f>
        <v>35</v>
      </c>
      <c r="BD30" s="114">
        <f>BC30-$BC29</f>
        <v>10</v>
      </c>
      <c r="BE30" s="114">
        <f>iPersonEndAge-BC30</f>
        <v>30</v>
      </c>
      <c r="BF30" s="121">
        <f>BF29</f>
        <v>1508246.4024141836</v>
      </c>
      <c r="BG30" s="115">
        <f>curStartContribution</f>
        <v>3500</v>
      </c>
      <c r="BH30" s="122">
        <f>IFERROR(PMT(pctGrowthRate,BE30,curStartContribution,-BF30),"Too late!")</f>
        <v>8705.7377580471766</v>
      </c>
      <c r="BI30" s="147">
        <f>BH30-BH$29</f>
        <v>5705.7377580471621</v>
      </c>
      <c r="BJ30" s="115">
        <f>BG30+(BH30*BE30)</f>
        <v>264672.13274141529</v>
      </c>
      <c r="BK30" s="148">
        <f>BJ30/BF30</f>
        <v>0.17548335094170706</v>
      </c>
      <c r="BO30" s="118"/>
      <c r="BP30"/>
      <c r="BQ30"/>
      <c r="BR30"/>
      <c r="BS30"/>
    </row>
    <row r="31" spans="2:73" x14ac:dyDescent="0.2">
      <c r="B31" s="106"/>
      <c r="C31" s="22"/>
      <c r="D31" s="9"/>
      <c r="E31"/>
      <c r="F31" s="90"/>
      <c r="G31"/>
      <c r="H31" s="85">
        <f>H30+0.02</f>
        <v>0.14052302469243813</v>
      </c>
      <c r="I31" s="17">
        <f t="shared" si="0"/>
        <v>323307.95963019138</v>
      </c>
      <c r="J31" s="18">
        <f t="shared" si="0"/>
        <v>1262244.3349754005</v>
      </c>
      <c r="K31" s="14">
        <f t="shared" si="0"/>
        <v>4759092.1830811985</v>
      </c>
      <c r="L31" s="18">
        <f t="shared" si="0"/>
        <v>17782280.1156037</v>
      </c>
      <c r="M31" s="86">
        <f t="shared" si="0"/>
        <v>66284082.679782167</v>
      </c>
      <c r="O31" s="90"/>
      <c r="T31" s="91"/>
      <c r="Y31" s="60">
        <f t="shared" si="1"/>
        <v>25</v>
      </c>
      <c r="Z31" s="49">
        <f t="shared" si="2"/>
        <v>5</v>
      </c>
      <c r="AA31" s="50">
        <f t="shared" ca="1" si="4"/>
        <v>2028</v>
      </c>
      <c r="AB31" s="137">
        <f t="shared" si="5"/>
        <v>0</v>
      </c>
      <c r="AC31" s="51">
        <f t="shared" si="3"/>
        <v>3500</v>
      </c>
      <c r="AD31" s="138">
        <f t="shared" ref="AD31:AD62" si="7">IF(Y31="","",IF(Y31&gt;iPersonBeginAge,(AB31+AC31)*pctGrowthRate,0))</f>
        <v>0</v>
      </c>
      <c r="AE31" s="139">
        <f t="shared" si="6"/>
        <v>3500</v>
      </c>
      <c r="AF31" s="51">
        <f>IF(Y31="","",SUM($AC$26:AC31))</f>
        <v>3500</v>
      </c>
      <c r="AG31" s="61">
        <f>IF(Y31="","",SUM($AD$26:AD31))</f>
        <v>0</v>
      </c>
      <c r="AH31"/>
      <c r="AU31"/>
      <c r="AV31"/>
      <c r="AW31"/>
      <c r="AX31"/>
      <c r="AY31"/>
      <c r="AZ31"/>
      <c r="BA31" s="106"/>
      <c r="BB31"/>
      <c r="BC31" s="114">
        <f>BC30+iMiracleYearIncrement</f>
        <v>45</v>
      </c>
      <c r="BD31" s="114">
        <f>BC31-$BC29</f>
        <v>20</v>
      </c>
      <c r="BE31" s="114">
        <f>iPersonEndAge-BC31</f>
        <v>20</v>
      </c>
      <c r="BF31" s="121">
        <f>BF30</f>
        <v>1508246.4024141836</v>
      </c>
      <c r="BG31" s="115">
        <f>curStartContribution</f>
        <v>3500</v>
      </c>
      <c r="BH31" s="122">
        <f>IFERROR(PMT(pctGrowthRate,BE31,curStartContribution,-BF31),"Too late!")</f>
        <v>25764.846277453315</v>
      </c>
      <c r="BI31" s="147">
        <f>BH31-BH$29</f>
        <v>22764.8462774533</v>
      </c>
      <c r="BJ31" s="115">
        <f>BG31+(BH31*BE31)</f>
        <v>518796.92554906628</v>
      </c>
      <c r="BK31" s="148">
        <f>BJ31/BF31</f>
        <v>0.34397358728563904</v>
      </c>
      <c r="BO31" s="118"/>
      <c r="BP31"/>
      <c r="BQ31"/>
      <c r="BR31"/>
      <c r="BS31"/>
    </row>
    <row r="32" spans="2:73" ht="13.5" thickBot="1" x14ac:dyDescent="0.25">
      <c r="B32" s="106"/>
      <c r="E32" s="12"/>
      <c r="F32" s="90"/>
      <c r="G32" s="12"/>
      <c r="H32" s="83">
        <f>H31+0.02</f>
        <v>0.16052302469243812</v>
      </c>
      <c r="I32" s="7">
        <f t="shared" si="0"/>
        <v>417034.75883379567</v>
      </c>
      <c r="J32" s="8">
        <f t="shared" si="0"/>
        <v>1912162.0949180285</v>
      </c>
      <c r="K32" s="14">
        <f t="shared" si="0"/>
        <v>8537618.4045002386</v>
      </c>
      <c r="L32" s="8">
        <f t="shared" si="0"/>
        <v>37897439.638957068</v>
      </c>
      <c r="M32" s="84">
        <f t="shared" si="0"/>
        <v>168001550.60752192</v>
      </c>
      <c r="O32" s="90"/>
      <c r="T32" s="91"/>
      <c r="Y32" s="60">
        <f t="shared" si="1"/>
        <v>26</v>
      </c>
      <c r="Z32" s="49">
        <f t="shared" si="2"/>
        <v>6</v>
      </c>
      <c r="AA32" s="50">
        <f t="shared" ca="1" si="4"/>
        <v>2029</v>
      </c>
      <c r="AB32" s="137">
        <f t="shared" si="5"/>
        <v>3500</v>
      </c>
      <c r="AC32" s="51">
        <f t="shared" si="3"/>
        <v>3000</v>
      </c>
      <c r="AD32" s="138">
        <f t="shared" si="7"/>
        <v>653.39966050084786</v>
      </c>
      <c r="AE32" s="139">
        <f t="shared" si="6"/>
        <v>7153.3996605008479</v>
      </c>
      <c r="AF32" s="51">
        <f>IF(Y32="","",SUM($AC$26:AC32))</f>
        <v>6500</v>
      </c>
      <c r="AG32" s="61">
        <f>IF(Y32="","",SUM($AD$26:AD32))</f>
        <v>653.39966050084786</v>
      </c>
      <c r="AH32"/>
      <c r="AU32"/>
      <c r="AV32"/>
      <c r="AW32"/>
      <c r="AX32"/>
      <c r="AY32"/>
      <c r="AZ32"/>
      <c r="BA32" s="106"/>
      <c r="BB32" s="12"/>
      <c r="BC32" s="114">
        <f>BC31+iMiracleYearIncrement</f>
        <v>55</v>
      </c>
      <c r="BD32" s="114">
        <f>BC32-$BC29</f>
        <v>30</v>
      </c>
      <c r="BE32" s="114">
        <f>iPersonEndAge-BC32</f>
        <v>10</v>
      </c>
      <c r="BF32" s="121">
        <f>BF31</f>
        <v>1508246.4024141836</v>
      </c>
      <c r="BG32" s="115">
        <f>curStartContribution</f>
        <v>3500</v>
      </c>
      <c r="BH32" s="143">
        <f>IFERROR(PMT(pctGrowthRate,BE32,curStartContribution,-BF32),"Too late!")</f>
        <v>93827.557804453361</v>
      </c>
      <c r="BI32" s="149">
        <f>IFERROR(BH32-BH$29,"Too late!")</f>
        <v>90827.557804453347</v>
      </c>
      <c r="BJ32" s="158">
        <f>IFERROR(BG32+(BH32*BE32),"Too late!")</f>
        <v>941775.57804453361</v>
      </c>
      <c r="BK32" s="159">
        <f>IFERROR(BJ32/BF32,"Too late!")</f>
        <v>0.62441758623595911</v>
      </c>
      <c r="BL32"/>
      <c r="BN32"/>
      <c r="BO32" s="118"/>
      <c r="BP32"/>
      <c r="BQ32"/>
      <c r="BR32"/>
      <c r="BS32"/>
    </row>
    <row r="33" spans="2:71" x14ac:dyDescent="0.2">
      <c r="B33" s="106"/>
      <c r="E33" s="12"/>
      <c r="F33" s="90"/>
      <c r="G33" s="12"/>
      <c r="H33" s="83">
        <f>H32+0.02</f>
        <v>0.18052302469243811</v>
      </c>
      <c r="I33" s="7">
        <f t="shared" si="0"/>
        <v>539391.12903607264</v>
      </c>
      <c r="J33" s="8">
        <f t="shared" si="0"/>
        <v>2906368.3062789645</v>
      </c>
      <c r="K33" s="14">
        <f t="shared" si="0"/>
        <v>15349757.62933924</v>
      </c>
      <c r="L33" s="8">
        <f t="shared" si="0"/>
        <v>80765655.735128835</v>
      </c>
      <c r="M33" s="84">
        <f t="shared" si="0"/>
        <v>424662291.44166392</v>
      </c>
      <c r="O33" s="90"/>
      <c r="T33" s="91"/>
      <c r="Y33" s="60">
        <f t="shared" si="1"/>
        <v>27</v>
      </c>
      <c r="Z33" s="49">
        <f t="shared" si="2"/>
        <v>7</v>
      </c>
      <c r="AA33" s="50">
        <f t="shared" ca="1" si="4"/>
        <v>2030</v>
      </c>
      <c r="AB33" s="137">
        <f t="shared" si="5"/>
        <v>7153.3996605008479</v>
      </c>
      <c r="AC33" s="51">
        <f t="shared" si="3"/>
        <v>3000</v>
      </c>
      <c r="AD33" s="138">
        <f t="shared" si="7"/>
        <v>1020.6504447847196</v>
      </c>
      <c r="AE33" s="139">
        <f t="shared" si="6"/>
        <v>11174.050105285567</v>
      </c>
      <c r="AF33" s="51">
        <f>IF(Y33="","",SUM($AC$26:AC33))</f>
        <v>9500</v>
      </c>
      <c r="AG33" s="61">
        <f>IF(Y33="","",SUM($AD$26:AD33))</f>
        <v>1674.0501052855675</v>
      </c>
      <c r="AH33"/>
      <c r="AU33"/>
      <c r="AV33"/>
      <c r="AW33"/>
      <c r="AX33"/>
      <c r="AY33"/>
      <c r="AZ33"/>
      <c r="BA33" s="106"/>
      <c r="BB33" s="12"/>
      <c r="BH33" s="151"/>
      <c r="BK33"/>
      <c r="BL33"/>
      <c r="BM33"/>
      <c r="BN33"/>
      <c r="BO33" s="118"/>
      <c r="BP33"/>
      <c r="BQ33"/>
      <c r="BR33"/>
      <c r="BS33"/>
    </row>
    <row r="34" spans="2:71" x14ac:dyDescent="0.2">
      <c r="B34" s="107"/>
      <c r="C34" s="80"/>
      <c r="D34" s="80"/>
      <c r="E34" s="108"/>
      <c r="F34" s="109"/>
      <c r="G34" s="108"/>
      <c r="H34" s="80"/>
      <c r="I34" s="80"/>
      <c r="J34" s="80"/>
      <c r="K34" s="80"/>
      <c r="L34" s="80"/>
      <c r="M34" s="80"/>
      <c r="N34" s="80"/>
      <c r="O34" s="109"/>
      <c r="P34" s="80"/>
      <c r="Q34" s="80"/>
      <c r="R34" s="80"/>
      <c r="S34" s="80"/>
      <c r="T34" s="110"/>
      <c r="Y34" s="60">
        <f t="shared" si="1"/>
        <v>28</v>
      </c>
      <c r="Z34" s="49">
        <f t="shared" si="2"/>
        <v>8</v>
      </c>
      <c r="AA34" s="50">
        <f t="shared" ca="1" si="4"/>
        <v>2031</v>
      </c>
      <c r="AB34" s="137">
        <f t="shared" si="5"/>
        <v>11174.050105285567</v>
      </c>
      <c r="AC34" s="51">
        <f t="shared" si="3"/>
        <v>3000</v>
      </c>
      <c r="AD34" s="138">
        <f t="shared" si="7"/>
        <v>1424.8183887254763</v>
      </c>
      <c r="AE34" s="139">
        <f t="shared" si="6"/>
        <v>15598.868494011043</v>
      </c>
      <c r="AF34" s="51">
        <f>IF(Y34="","",SUM($AC$26:AC34))</f>
        <v>12500</v>
      </c>
      <c r="AG34" s="61">
        <f>IF(Y34="","",SUM($AD$26:AD34))</f>
        <v>3098.8684940110438</v>
      </c>
      <c r="AH34"/>
      <c r="AU34"/>
      <c r="AV34"/>
      <c r="AW34"/>
      <c r="AX34"/>
      <c r="AY34"/>
      <c r="AZ34"/>
      <c r="BA34" s="107"/>
      <c r="BB34" s="108"/>
      <c r="BC34" s="80"/>
      <c r="BD34" s="80"/>
      <c r="BE34" s="80"/>
      <c r="BF34" s="80"/>
      <c r="BG34" s="80"/>
      <c r="BH34" s="80"/>
      <c r="BI34" s="80"/>
      <c r="BJ34" s="69"/>
      <c r="BK34" s="69"/>
      <c r="BL34" s="69"/>
      <c r="BM34" s="69"/>
      <c r="BN34" s="69"/>
      <c r="BO34" s="119"/>
      <c r="BP34"/>
      <c r="BQ34"/>
      <c r="BR34"/>
      <c r="BS34"/>
    </row>
    <row r="35" spans="2:71" x14ac:dyDescent="0.2">
      <c r="B35" s="12"/>
      <c r="E35" s="12"/>
      <c r="F35" s="12"/>
      <c r="G35" s="12"/>
      <c r="Y35" s="60">
        <f t="shared" si="1"/>
        <v>29</v>
      </c>
      <c r="Z35" s="49">
        <f t="shared" si="2"/>
        <v>9</v>
      </c>
      <c r="AA35" s="50">
        <f t="shared" ca="1" si="4"/>
        <v>2032</v>
      </c>
      <c r="AB35" s="137">
        <f t="shared" si="5"/>
        <v>15598.868494011043</v>
      </c>
      <c r="AC35" s="51">
        <f t="shared" si="3"/>
        <v>3000</v>
      </c>
      <c r="AD35" s="138">
        <f t="shared" si="7"/>
        <v>1869.6145168748819</v>
      </c>
      <c r="AE35" s="139">
        <f t="shared" si="6"/>
        <v>20468.483010885924</v>
      </c>
      <c r="AF35" s="51">
        <f>IF(Y35="","",SUM($AC$26:AC35))</f>
        <v>15500</v>
      </c>
      <c r="AG35" s="61">
        <f>IF(Y35="","",SUM($AD$26:AD35))</f>
        <v>4968.483010885926</v>
      </c>
      <c r="AH35"/>
      <c r="AU35"/>
      <c r="AV35"/>
      <c r="AW35"/>
      <c r="AX35"/>
      <c r="AY35"/>
      <c r="AZ35"/>
      <c r="BA35" s="12"/>
      <c r="BB35" s="12"/>
      <c r="BJ35"/>
      <c r="BK35"/>
      <c r="BL35" s="12"/>
      <c r="BM35"/>
      <c r="BN35"/>
      <c r="BO35"/>
      <c r="BP35"/>
      <c r="BQ35"/>
      <c r="BR35"/>
      <c r="BS35"/>
    </row>
    <row r="36" spans="2:71" x14ac:dyDescent="0.2">
      <c r="B36" s="12"/>
      <c r="E36" s="12"/>
      <c r="F36" s="12"/>
      <c r="G36" s="12"/>
      <c r="Y36" s="60">
        <f t="shared" si="1"/>
        <v>30</v>
      </c>
      <c r="Z36" s="49">
        <f t="shared" si="2"/>
        <v>10</v>
      </c>
      <c r="AA36" s="50">
        <f t="shared" ca="1" si="4"/>
        <v>2033</v>
      </c>
      <c r="AB36" s="137">
        <f t="shared" si="5"/>
        <v>20468.483010885924</v>
      </c>
      <c r="AC36" s="51">
        <f t="shared" si="3"/>
        <v>3000</v>
      </c>
      <c r="AD36" s="138">
        <f t="shared" si="7"/>
        <v>2359.1228971973505</v>
      </c>
      <c r="AE36" s="139">
        <f t="shared" si="6"/>
        <v>25827.605908083275</v>
      </c>
      <c r="AF36" s="51">
        <f>IF(Y36="","",SUM($AC$26:AC36))</f>
        <v>18500</v>
      </c>
      <c r="AG36" s="61">
        <f>IF(Y36="","",SUM($AD$26:AD36))</f>
        <v>7327.6059080832765</v>
      </c>
      <c r="AH36"/>
      <c r="AW36" s="12"/>
      <c r="AZ36" s="12"/>
      <c r="BB36" s="12"/>
      <c r="BJ36"/>
      <c r="BK36"/>
      <c r="BL36" s="12"/>
      <c r="BM36"/>
      <c r="BN36"/>
      <c r="BO36"/>
      <c r="BP36"/>
      <c r="BQ36"/>
      <c r="BR36"/>
      <c r="BS36"/>
    </row>
    <row r="37" spans="2:71" x14ac:dyDescent="0.2">
      <c r="B37" s="12"/>
      <c r="E37" s="12"/>
      <c r="F37" s="12"/>
      <c r="G37" s="12"/>
      <c r="Y37" s="60">
        <f t="shared" si="1"/>
        <v>31</v>
      </c>
      <c r="Z37" s="49">
        <f t="shared" si="2"/>
        <v>11</v>
      </c>
      <c r="AA37" s="50">
        <f t="shared" ca="1" si="4"/>
        <v>2034</v>
      </c>
      <c r="AB37" s="137">
        <f t="shared" si="5"/>
        <v>25827.605908083275</v>
      </c>
      <c r="AC37" s="51">
        <f t="shared" si="3"/>
        <v>3000</v>
      </c>
      <c r="AD37" s="138">
        <f t="shared" si="7"/>
        <v>2897.8381405221307</v>
      </c>
      <c r="AE37" s="139">
        <f t="shared" si="6"/>
        <v>31725.444048605405</v>
      </c>
      <c r="AF37" s="51">
        <f>IF(Y37="","",SUM($AC$26:AC37))</f>
        <v>21500</v>
      </c>
      <c r="AG37" s="61">
        <f>IF(Y37="","",SUM($AD$26:AD37))</f>
        <v>10225.444048605408</v>
      </c>
      <c r="AH37"/>
      <c r="AW37" s="12"/>
      <c r="AZ37" s="12"/>
      <c r="BB37" s="12"/>
      <c r="BJ37"/>
      <c r="BK37"/>
      <c r="BL37" s="12"/>
      <c r="BM37"/>
      <c r="BN37"/>
      <c r="BO37"/>
      <c r="BP37"/>
      <c r="BQ37"/>
      <c r="BR37"/>
      <c r="BS37"/>
    </row>
    <row r="38" spans="2:71" x14ac:dyDescent="0.2">
      <c r="B38" s="12"/>
      <c r="E38" s="12"/>
      <c r="F38" s="12"/>
      <c r="G38" s="12"/>
      <c r="Y38" s="60">
        <f t="shared" si="1"/>
        <v>32</v>
      </c>
      <c r="Z38" s="49">
        <f t="shared" si="2"/>
        <v>12</v>
      </c>
      <c r="AA38" s="50">
        <f t="shared" ca="1" si="4"/>
        <v>2035</v>
      </c>
      <c r="AB38" s="137">
        <f t="shared" si="5"/>
        <v>31725.444048605405</v>
      </c>
      <c r="AC38" s="51">
        <f t="shared" si="3"/>
        <v>3000</v>
      </c>
      <c r="AD38" s="138">
        <f t="shared" si="7"/>
        <v>3490.7066695538406</v>
      </c>
      <c r="AE38" s="139">
        <f t="shared" si="6"/>
        <v>38216.150718159246</v>
      </c>
      <c r="AF38" s="51">
        <f>IF(Y38="","",SUM($AC$26:AC38))</f>
        <v>24500</v>
      </c>
      <c r="AG38" s="61">
        <f>IF(Y38="","",SUM($AD$26:AD38))</f>
        <v>13716.15071815925</v>
      </c>
      <c r="AH38"/>
      <c r="AW38"/>
      <c r="AX38"/>
      <c r="AY38"/>
      <c r="AZ38" s="12"/>
      <c r="BB38" s="12"/>
      <c r="BJ38"/>
      <c r="BK38"/>
      <c r="BL38" s="12"/>
      <c r="BM38"/>
      <c r="BN38"/>
      <c r="BO38"/>
      <c r="BP38"/>
      <c r="BQ38"/>
      <c r="BR38"/>
      <c r="BS38"/>
    </row>
    <row r="39" spans="2:71" x14ac:dyDescent="0.2">
      <c r="B39" s="12"/>
      <c r="E39" s="12"/>
      <c r="F39" s="12"/>
      <c r="G39" s="12"/>
      <c r="Y39" s="60">
        <f t="shared" si="1"/>
        <v>33</v>
      </c>
      <c r="Z39" s="49">
        <f t="shared" si="2"/>
        <v>13</v>
      </c>
      <c r="AA39" s="50">
        <f t="shared" ca="1" si="4"/>
        <v>2036</v>
      </c>
      <c r="AB39" s="137">
        <f t="shared" si="5"/>
        <v>38216.150718159246</v>
      </c>
      <c r="AC39" s="51">
        <f t="shared" si="3"/>
        <v>3000</v>
      </c>
      <c r="AD39" s="138">
        <f t="shared" si="7"/>
        <v>4143.1721363687739</v>
      </c>
      <c r="AE39" s="139">
        <f t="shared" si="6"/>
        <v>45359.322854528022</v>
      </c>
      <c r="AF39" s="51">
        <f>IF(Y39="","",SUM($AC$26:AC39))</f>
        <v>27500</v>
      </c>
      <c r="AG39" s="61">
        <f>IF(Y39="","",SUM($AD$26:AD39))</f>
        <v>17859.322854528022</v>
      </c>
      <c r="AH39"/>
      <c r="AW39"/>
      <c r="AX39"/>
      <c r="AY39"/>
      <c r="AZ39" s="12"/>
      <c r="BB39" s="12"/>
      <c r="BJ39"/>
      <c r="BK39"/>
      <c r="BL39" s="12"/>
      <c r="BM39"/>
      <c r="BN39"/>
      <c r="BO39"/>
      <c r="BP39"/>
      <c r="BQ39"/>
      <c r="BR39"/>
      <c r="BS39"/>
    </row>
    <row r="40" spans="2:71" x14ac:dyDescent="0.2">
      <c r="B40" s="12"/>
      <c r="E40" s="12"/>
      <c r="Y40" s="60">
        <f t="shared" si="1"/>
        <v>34</v>
      </c>
      <c r="Z40" s="49">
        <f t="shared" si="2"/>
        <v>14</v>
      </c>
      <c r="AA40" s="50">
        <f t="shared" ca="1" si="4"/>
        <v>2037</v>
      </c>
      <c r="AB40" s="137">
        <f t="shared" si="5"/>
        <v>45359.322854528022</v>
      </c>
      <c r="AC40" s="51">
        <f t="shared" si="3"/>
        <v>3000</v>
      </c>
      <c r="AD40" s="138">
        <f t="shared" si="7"/>
        <v>4861.2254054153082</v>
      </c>
      <c r="AE40" s="139">
        <f t="shared" si="6"/>
        <v>53220.548259943331</v>
      </c>
      <c r="AF40" s="51">
        <f>IF(Y40="","",SUM($AC$26:AC40))</f>
        <v>30500</v>
      </c>
      <c r="AG40" s="61">
        <f>IF(Y40="","",SUM($AD$26:AD40))</f>
        <v>22720.548259943331</v>
      </c>
      <c r="AH40"/>
      <c r="AW40"/>
      <c r="AX40"/>
      <c r="AY40"/>
      <c r="AZ40" s="12"/>
      <c r="BJ40"/>
      <c r="BK40"/>
      <c r="BL40"/>
      <c r="BM40"/>
      <c r="BN40"/>
      <c r="BO40"/>
      <c r="BP40"/>
      <c r="BQ40"/>
      <c r="BR40"/>
      <c r="BS40"/>
    </row>
    <row r="41" spans="2:71" ht="15.75" x14ac:dyDescent="0.25">
      <c r="C41" s="25" t="s">
        <v>27</v>
      </c>
      <c r="D41" s="2"/>
      <c r="E41" s="4"/>
      <c r="Y41" s="60">
        <f t="shared" si="1"/>
        <v>35</v>
      </c>
      <c r="Z41" s="49">
        <f t="shared" si="2"/>
        <v>15</v>
      </c>
      <c r="AA41" s="50">
        <f t="shared" ca="1" si="4"/>
        <v>2038</v>
      </c>
      <c r="AB41" s="137">
        <f t="shared" si="5"/>
        <v>53220.548259943331</v>
      </c>
      <c r="AC41" s="51">
        <f t="shared" si="3"/>
        <v>3000</v>
      </c>
      <c r="AD41" s="138">
        <f t="shared" si="7"/>
        <v>5651.4595609566932</v>
      </c>
      <c r="AE41" s="139">
        <f t="shared" si="6"/>
        <v>61872.00782090002</v>
      </c>
      <c r="AF41" s="51">
        <f>IF(Y41="","",SUM($AC$26:AC41))</f>
        <v>33500</v>
      </c>
      <c r="AG41" s="61">
        <f>IF(Y41="","",SUM($AD$26:AD41))</f>
        <v>28372.007820900024</v>
      </c>
      <c r="AH41"/>
      <c r="AW41"/>
      <c r="AX41"/>
      <c r="AY41"/>
      <c r="AZ41" s="4"/>
      <c r="BJ41"/>
      <c r="BK41"/>
      <c r="BL41"/>
      <c r="BM41"/>
      <c r="BN41"/>
      <c r="BO41"/>
      <c r="BP41"/>
      <c r="BQ41"/>
      <c r="BR41"/>
      <c r="BS41"/>
    </row>
    <row r="42" spans="2:71" x14ac:dyDescent="0.2">
      <c r="C42" s="22" t="s">
        <v>21</v>
      </c>
      <c r="D42" s="20">
        <f ca="1">YEAR(NOW())</f>
        <v>2023</v>
      </c>
      <c r="Y42" s="60">
        <f t="shared" si="1"/>
        <v>36</v>
      </c>
      <c r="Z42" s="49">
        <f t="shared" si="2"/>
        <v>16</v>
      </c>
      <c r="AA42" s="50">
        <f t="shared" ca="1" si="4"/>
        <v>2039</v>
      </c>
      <c r="AB42" s="137">
        <f t="shared" si="5"/>
        <v>61872.00782090002</v>
      </c>
      <c r="AC42" s="51">
        <f t="shared" si="3"/>
        <v>3000</v>
      </c>
      <c r="AD42" s="138">
        <f t="shared" si="7"/>
        <v>6521.1304440283729</v>
      </c>
      <c r="AE42" s="139">
        <f t="shared" si="6"/>
        <v>71393.138264928391</v>
      </c>
      <c r="AF42" s="51">
        <f>IF(Y42="","",SUM($AC$26:AC42))</f>
        <v>36500</v>
      </c>
      <c r="AG42" s="61">
        <f>IF(Y42="","",SUM($AD$26:AD42))</f>
        <v>34893.138264928399</v>
      </c>
      <c r="AH42"/>
      <c r="AW42"/>
      <c r="AX42"/>
      <c r="AY42"/>
      <c r="BJ42"/>
      <c r="BK42"/>
      <c r="BL42"/>
      <c r="BM42"/>
      <c r="BN42"/>
      <c r="BO42"/>
      <c r="BP42"/>
      <c r="BQ42"/>
      <c r="BR42"/>
      <c r="BS42"/>
    </row>
    <row r="43" spans="2:71" x14ac:dyDescent="0.2">
      <c r="Y43" s="60">
        <f t="shared" si="1"/>
        <v>37</v>
      </c>
      <c r="Z43" s="49">
        <f t="shared" si="2"/>
        <v>17</v>
      </c>
      <c r="AA43" s="50">
        <f t="shared" ca="1" si="4"/>
        <v>2040</v>
      </c>
      <c r="AB43" s="137">
        <f t="shared" si="5"/>
        <v>71393.138264928391</v>
      </c>
      <c r="AC43" s="51">
        <f t="shared" si="3"/>
        <v>3000</v>
      </c>
      <c r="AD43" s="138">
        <f t="shared" si="7"/>
        <v>7478.2232747533608</v>
      </c>
      <c r="AE43" s="139">
        <f t="shared" si="6"/>
        <v>81871.361539681748</v>
      </c>
      <c r="AF43" s="51">
        <f>IF(Y43="","",SUM($AC$26:AC43))</f>
        <v>39500</v>
      </c>
      <c r="AG43" s="61">
        <f>IF(Y43="","",SUM($AD$26:AD43))</f>
        <v>42371.361539681762</v>
      </c>
      <c r="AH43"/>
      <c r="AW43"/>
      <c r="AX43"/>
      <c r="AY43"/>
      <c r="BJ43"/>
      <c r="BK43"/>
      <c r="BL43"/>
      <c r="BM43"/>
      <c r="BN43"/>
      <c r="BO43"/>
      <c r="BP43"/>
      <c r="BQ43"/>
      <c r="BR43"/>
      <c r="BS43"/>
    </row>
    <row r="44" spans="2:71" ht="15.75" x14ac:dyDescent="0.25">
      <c r="C44" s="25" t="s">
        <v>18</v>
      </c>
      <c r="D44" s="2"/>
      <c r="Y44" s="60">
        <f t="shared" si="1"/>
        <v>38</v>
      </c>
      <c r="Z44" s="49">
        <f t="shared" si="2"/>
        <v>18</v>
      </c>
      <c r="AA44" s="50">
        <f t="shared" ca="1" si="4"/>
        <v>2041</v>
      </c>
      <c r="AB44" s="137">
        <f t="shared" si="5"/>
        <v>81871.361539681748</v>
      </c>
      <c r="AC44" s="51">
        <f t="shared" si="3"/>
        <v>3000</v>
      </c>
      <c r="AD44" s="138">
        <f t="shared" si="7"/>
        <v>8531.5259717342724</v>
      </c>
      <c r="AE44" s="139">
        <f t="shared" si="6"/>
        <v>93402.887511416018</v>
      </c>
      <c r="AF44" s="51">
        <f>IF(Y44="","",SUM($AC$26:AC44))</f>
        <v>42500</v>
      </c>
      <c r="AG44" s="61">
        <f>IF(Y44="","",SUM($AD$26:AD44))</f>
        <v>50902.887511416033</v>
      </c>
      <c r="AH44"/>
      <c r="AW44"/>
      <c r="AX44"/>
      <c r="AY44"/>
      <c r="BJ44"/>
      <c r="BK44"/>
      <c r="BL44"/>
      <c r="BM44"/>
      <c r="BN44"/>
      <c r="BO44"/>
      <c r="BP44"/>
      <c r="BQ44"/>
      <c r="BR44"/>
      <c r="BS44"/>
    </row>
    <row r="45" spans="2:71" x14ac:dyDescent="0.2">
      <c r="C45" s="22" t="s">
        <v>1</v>
      </c>
      <c r="D45" s="6">
        <f>K22</f>
        <v>40</v>
      </c>
      <c r="Y45" s="60">
        <f t="shared" si="1"/>
        <v>39</v>
      </c>
      <c r="Z45" s="49">
        <f t="shared" si="2"/>
        <v>19</v>
      </c>
      <c r="AA45" s="50">
        <f t="shared" ca="1" si="4"/>
        <v>2042</v>
      </c>
      <c r="AB45" s="137">
        <f t="shared" si="5"/>
        <v>93402.887511416018</v>
      </c>
      <c r="AC45" s="51">
        <f t="shared" si="3"/>
        <v>3000</v>
      </c>
      <c r="AD45" s="138">
        <f t="shared" si="7"/>
        <v>9690.7098417324087</v>
      </c>
      <c r="AE45" s="139">
        <f t="shared" si="6"/>
        <v>106093.59735314842</v>
      </c>
      <c r="AF45" s="51">
        <f>IF(Y45="","",SUM($AC$26:AC45))</f>
        <v>45500</v>
      </c>
      <c r="AG45" s="61">
        <f>IF(Y45="","",SUM($AD$26:AD45))</f>
        <v>60593.597353148441</v>
      </c>
      <c r="AH45"/>
      <c r="AW45"/>
      <c r="AX45"/>
      <c r="AY45"/>
      <c r="BJ45"/>
      <c r="BK45"/>
      <c r="BL45"/>
      <c r="BM45"/>
      <c r="BN45"/>
      <c r="BO45"/>
      <c r="BP45"/>
      <c r="BQ45"/>
      <c r="BR45"/>
      <c r="BS45"/>
    </row>
    <row r="46" spans="2:71" x14ac:dyDescent="0.2">
      <c r="C46" s="22" t="s">
        <v>6</v>
      </c>
      <c r="D46" s="9">
        <f>R12/D12</f>
        <v>46.128074306147276</v>
      </c>
      <c r="Y46" s="60">
        <f t="shared" si="1"/>
        <v>40</v>
      </c>
      <c r="Z46" s="49">
        <f t="shared" si="2"/>
        <v>20</v>
      </c>
      <c r="AA46" s="50">
        <f t="shared" ca="1" si="4"/>
        <v>2043</v>
      </c>
      <c r="AB46" s="137">
        <f t="shared" si="5"/>
        <v>106093.59735314842</v>
      </c>
      <c r="AC46" s="51">
        <f t="shared" si="3"/>
        <v>3000</v>
      </c>
      <c r="AD46" s="138">
        <f t="shared" si="7"/>
        <v>10966.418380517442</v>
      </c>
      <c r="AE46" s="139">
        <f t="shared" si="6"/>
        <v>120060.01573366586</v>
      </c>
      <c r="AF46" s="51">
        <f>IF(Y46="","",SUM($AC$26:AC46))</f>
        <v>48500</v>
      </c>
      <c r="AG46" s="61">
        <f>IF(Y46="","",SUM($AD$26:AD46))</f>
        <v>71560.015733665889</v>
      </c>
      <c r="AH46"/>
      <c r="AW46"/>
      <c r="AX46"/>
      <c r="AY46"/>
      <c r="BJ46"/>
      <c r="BK46"/>
      <c r="BL46"/>
      <c r="BM46"/>
      <c r="BN46"/>
      <c r="BO46"/>
      <c r="BP46"/>
      <c r="BQ46"/>
      <c r="BR46"/>
      <c r="BS46"/>
    </row>
    <row r="47" spans="2:71" x14ac:dyDescent="0.2">
      <c r="C47" s="5"/>
      <c r="D47" s="9"/>
      <c r="Y47" s="60">
        <f t="shared" si="1"/>
        <v>41</v>
      </c>
      <c r="Z47" s="49">
        <f t="shared" si="2"/>
        <v>21</v>
      </c>
      <c r="AA47" s="50">
        <f t="shared" ca="1" si="4"/>
        <v>2044</v>
      </c>
      <c r="AB47" s="137">
        <f t="shared" si="5"/>
        <v>120060.01573366586</v>
      </c>
      <c r="AC47" s="51">
        <f t="shared" si="3"/>
        <v>3000</v>
      </c>
      <c r="AD47" s="138">
        <f t="shared" si="7"/>
        <v>12370.365000247119</v>
      </c>
      <c r="AE47" s="139">
        <f t="shared" si="6"/>
        <v>135430.38073391299</v>
      </c>
      <c r="AF47" s="51">
        <f>IF(Y47="","",SUM($AC$26:AC47))</f>
        <v>51500</v>
      </c>
      <c r="AG47" s="61">
        <f>IF(Y47="","",SUM($AD$26:AD47))</f>
        <v>83930.380733913014</v>
      </c>
      <c r="AH47"/>
      <c r="AW47"/>
      <c r="AX47"/>
      <c r="AY47"/>
      <c r="BJ47"/>
      <c r="BK47"/>
      <c r="BL47"/>
      <c r="BM47"/>
      <c r="BN47"/>
      <c r="BO47"/>
      <c r="BP47"/>
      <c r="BQ47"/>
      <c r="BR47"/>
      <c r="BS47"/>
    </row>
    <row r="48" spans="2:71" ht="15.75" x14ac:dyDescent="0.25">
      <c r="C48" s="25" t="s">
        <v>19</v>
      </c>
      <c r="D48" s="2"/>
      <c r="Y48" s="60">
        <f t="shared" si="1"/>
        <v>42</v>
      </c>
      <c r="Z48" s="49">
        <f t="shared" si="2"/>
        <v>22</v>
      </c>
      <c r="AA48" s="50">
        <f t="shared" ca="1" si="4"/>
        <v>2045</v>
      </c>
      <c r="AB48" s="137">
        <f t="shared" si="5"/>
        <v>135430.38073391299</v>
      </c>
      <c r="AC48" s="51">
        <f t="shared" si="3"/>
        <v>3000</v>
      </c>
      <c r="AD48" s="138">
        <f t="shared" si="7"/>
        <v>13915.440580698747</v>
      </c>
      <c r="AE48" s="139">
        <f t="shared" si="6"/>
        <v>152345.82131461173</v>
      </c>
      <c r="AF48" s="51">
        <f>IF(Y48="","",SUM($AC$26:AC48))</f>
        <v>54500</v>
      </c>
      <c r="AG48" s="61">
        <f>IF(Y48="","",SUM($AD$26:AD48))</f>
        <v>97845.821314611763</v>
      </c>
      <c r="AH48"/>
      <c r="AW48"/>
      <c r="AX48"/>
      <c r="AY48"/>
      <c r="BJ48"/>
      <c r="BK48"/>
      <c r="BL48"/>
      <c r="BM48"/>
      <c r="BN48"/>
      <c r="BO48"/>
      <c r="BP48"/>
      <c r="BQ48"/>
      <c r="BR48"/>
      <c r="BS48"/>
    </row>
    <row r="49" spans="3:71" x14ac:dyDescent="0.2">
      <c r="C49" s="22" t="s">
        <v>0</v>
      </c>
      <c r="D49" s="10">
        <f>M18</f>
        <v>0.10052302469243814</v>
      </c>
      <c r="Y49" s="60">
        <f t="shared" si="1"/>
        <v>43</v>
      </c>
      <c r="Z49" s="49">
        <f t="shared" si="2"/>
        <v>23</v>
      </c>
      <c r="AA49" s="50">
        <f t="shared" ca="1" si="4"/>
        <v>2046</v>
      </c>
      <c r="AB49" s="137">
        <f t="shared" si="5"/>
        <v>152345.82131461173</v>
      </c>
      <c r="AC49" s="51">
        <f t="shared" si="3"/>
        <v>3000</v>
      </c>
      <c r="AD49" s="138">
        <f t="shared" si="7"/>
        <v>15615.831831875797</v>
      </c>
      <c r="AE49" s="139">
        <f t="shared" si="6"/>
        <v>170961.65314648754</v>
      </c>
      <c r="AF49" s="51">
        <f>IF(Y49="","",SUM($AC$26:AC49))</f>
        <v>57500</v>
      </c>
      <c r="AG49" s="61">
        <f>IF(Y49="","",SUM($AD$26:AD49))</f>
        <v>113461.65314648756</v>
      </c>
      <c r="AH49"/>
      <c r="AW49"/>
      <c r="AX49"/>
      <c r="AY49"/>
      <c r="BJ49"/>
      <c r="BK49"/>
      <c r="BL49"/>
      <c r="BM49"/>
      <c r="BN49"/>
      <c r="BO49"/>
      <c r="BP49"/>
      <c r="BQ49"/>
      <c r="BR49"/>
      <c r="BS49"/>
    </row>
    <row r="50" spans="3:71" x14ac:dyDescent="0.2">
      <c r="C50" s="22" t="s">
        <v>1</v>
      </c>
      <c r="D50" s="6">
        <f>D45</f>
        <v>40</v>
      </c>
      <c r="Y50" s="60">
        <f t="shared" si="1"/>
        <v>44</v>
      </c>
      <c r="Z50" s="49">
        <f t="shared" si="2"/>
        <v>24</v>
      </c>
      <c r="AA50" s="50">
        <f t="shared" ca="1" si="4"/>
        <v>2047</v>
      </c>
      <c r="AB50" s="137">
        <f t="shared" si="5"/>
        <v>170961.65314648754</v>
      </c>
      <c r="AC50" s="51">
        <f t="shared" si="3"/>
        <v>3000</v>
      </c>
      <c r="AD50" s="138">
        <f t="shared" si="7"/>
        <v>17487.151554781725</v>
      </c>
      <c r="AE50" s="139">
        <f t="shared" si="6"/>
        <v>191448.80470126926</v>
      </c>
      <c r="AF50" s="51">
        <f>IF(Y50="","",SUM($AC$26:AC50))</f>
        <v>60500</v>
      </c>
      <c r="AG50" s="61">
        <f>IF(Y50="","",SUM($AD$26:AD50))</f>
        <v>130948.80470126928</v>
      </c>
      <c r="AH50"/>
      <c r="AW50"/>
      <c r="AX50"/>
      <c r="AY50"/>
      <c r="BJ50"/>
      <c r="BK50"/>
      <c r="BL50"/>
      <c r="BM50"/>
      <c r="BN50"/>
      <c r="BO50"/>
      <c r="BP50"/>
      <c r="BQ50"/>
      <c r="BR50"/>
      <c r="BS50"/>
    </row>
    <row r="51" spans="3:71" x14ac:dyDescent="0.2">
      <c r="C51" s="22" t="s">
        <v>5</v>
      </c>
      <c r="D51" s="11">
        <f>D50*D13</f>
        <v>10000</v>
      </c>
      <c r="Y51" s="60">
        <f t="shared" si="1"/>
        <v>45</v>
      </c>
      <c r="Z51" s="49">
        <f t="shared" si="2"/>
        <v>25</v>
      </c>
      <c r="AA51" s="50">
        <f t="shared" ca="1" si="4"/>
        <v>2048</v>
      </c>
      <c r="AB51" s="137">
        <f t="shared" si="5"/>
        <v>191448.80470126926</v>
      </c>
      <c r="AC51" s="51">
        <f t="shared" si="3"/>
        <v>3000</v>
      </c>
      <c r="AD51" s="138">
        <f t="shared" si="7"/>
        <v>19546.581996400771</v>
      </c>
      <c r="AE51" s="139">
        <f t="shared" si="6"/>
        <v>213995.38669767004</v>
      </c>
      <c r="AF51" s="51">
        <f>IF(Y51="","",SUM($AC$26:AC51))</f>
        <v>63500</v>
      </c>
      <c r="AG51" s="61">
        <f>IF(Y51="","",SUM($AD$26:AD51))</f>
        <v>150495.38669767007</v>
      </c>
      <c r="AH51"/>
      <c r="AW51"/>
      <c r="AX51"/>
      <c r="AY51"/>
      <c r="BJ51"/>
      <c r="BK51"/>
      <c r="BL51"/>
      <c r="BM51"/>
      <c r="BN51"/>
      <c r="BO51"/>
      <c r="BP51"/>
      <c r="BQ51"/>
      <c r="BR51"/>
      <c r="BS51"/>
    </row>
    <row r="52" spans="3:71" x14ac:dyDescent="0.2">
      <c r="C52" s="22" t="s">
        <v>2</v>
      </c>
      <c r="Y52" s="60">
        <f t="shared" si="1"/>
        <v>46</v>
      </c>
      <c r="Z52" s="49">
        <f t="shared" si="2"/>
        <v>26</v>
      </c>
      <c r="AA52" s="50">
        <f t="shared" ca="1" si="4"/>
        <v>2049</v>
      </c>
      <c r="AB52" s="137">
        <f t="shared" si="5"/>
        <v>213995.38669767004</v>
      </c>
      <c r="AC52" s="51">
        <f t="shared" si="3"/>
        <v>3000</v>
      </c>
      <c r="AD52" s="138">
        <f t="shared" si="7"/>
        <v>21813.032615155047</v>
      </c>
      <c r="AE52" s="139">
        <f t="shared" si="6"/>
        <v>238808.41931282508</v>
      </c>
      <c r="AF52" s="51">
        <f>IF(Y52="","",SUM($AC$26:AC52))</f>
        <v>66500</v>
      </c>
      <c r="AG52" s="61">
        <f>IF(Y52="","",SUM($AD$26:AD52))</f>
        <v>172308.41931282511</v>
      </c>
      <c r="AH52"/>
      <c r="AW52"/>
      <c r="AX52"/>
      <c r="AY52"/>
      <c r="BJ52"/>
      <c r="BK52"/>
      <c r="BL52"/>
      <c r="BM52"/>
      <c r="BN52"/>
      <c r="BO52"/>
      <c r="BP52"/>
      <c r="BQ52"/>
      <c r="BR52"/>
      <c r="BS52"/>
    </row>
    <row r="53" spans="3:71" x14ac:dyDescent="0.2">
      <c r="Y53" s="60">
        <f t="shared" si="1"/>
        <v>47</v>
      </c>
      <c r="Z53" s="49">
        <f t="shared" si="2"/>
        <v>27</v>
      </c>
      <c r="AA53" s="50">
        <f t="shared" ca="1" si="4"/>
        <v>2050</v>
      </c>
      <c r="AB53" s="137">
        <f t="shared" si="5"/>
        <v>238808.41931282508</v>
      </c>
      <c r="AC53" s="51">
        <f t="shared" si="3"/>
        <v>3000</v>
      </c>
      <c r="AD53" s="138">
        <f t="shared" si="7"/>
        <v>24307.313705422552</v>
      </c>
      <c r="AE53" s="139">
        <f t="shared" si="6"/>
        <v>266115.73301824764</v>
      </c>
      <c r="AF53" s="51">
        <f>IF(Y53="","",SUM($AC$26:AC53))</f>
        <v>69500</v>
      </c>
      <c r="AG53" s="61">
        <f>IF(Y53="","",SUM($AD$26:AD53))</f>
        <v>196615.73301824764</v>
      </c>
      <c r="AH53"/>
      <c r="AW53"/>
      <c r="AX53"/>
      <c r="AY53"/>
      <c r="BJ53"/>
      <c r="BK53"/>
      <c r="BL53"/>
      <c r="BM53"/>
      <c r="BN53"/>
      <c r="BO53"/>
      <c r="BP53"/>
      <c r="BQ53"/>
      <c r="BR53"/>
      <c r="BS53"/>
    </row>
    <row r="54" spans="3:71" x14ac:dyDescent="0.2">
      <c r="C54" s="12"/>
      <c r="D54" s="12"/>
      <c r="Y54" s="60">
        <f t="shared" si="1"/>
        <v>48</v>
      </c>
      <c r="Z54" s="49">
        <f t="shared" si="2"/>
        <v>28</v>
      </c>
      <c r="AA54" s="50">
        <f t="shared" ca="1" si="4"/>
        <v>2051</v>
      </c>
      <c r="AB54" s="137">
        <f t="shared" si="5"/>
        <v>266115.73301824764</v>
      </c>
      <c r="AC54" s="51">
        <f t="shared" si="3"/>
        <v>3000</v>
      </c>
      <c r="AD54" s="138">
        <f t="shared" si="7"/>
        <v>27052.327475316899</v>
      </c>
      <c r="AE54" s="139">
        <f t="shared" si="6"/>
        <v>296168.06049356452</v>
      </c>
      <c r="AF54" s="51">
        <f>IF(Y54="","",SUM($AC$26:AC54))</f>
        <v>72500</v>
      </c>
      <c r="AG54" s="61">
        <f>IF(Y54="","",SUM($AD$26:AD54))</f>
        <v>223668.06049356455</v>
      </c>
      <c r="AH54"/>
      <c r="AW54"/>
      <c r="AX54"/>
      <c r="AY54"/>
      <c r="BJ54"/>
      <c r="BK54"/>
      <c r="BL54"/>
      <c r="BM54"/>
      <c r="BN54"/>
      <c r="BO54"/>
      <c r="BP54"/>
      <c r="BQ54"/>
      <c r="BR54"/>
      <c r="BS54"/>
    </row>
    <row r="55" spans="3:71" x14ac:dyDescent="0.2">
      <c r="C55" s="12"/>
      <c r="D55" s="12"/>
      <c r="Y55" s="60">
        <f t="shared" si="1"/>
        <v>49</v>
      </c>
      <c r="Z55" s="49">
        <f t="shared" si="2"/>
        <v>29</v>
      </c>
      <c r="AA55" s="50">
        <f t="shared" ca="1" si="4"/>
        <v>2052</v>
      </c>
      <c r="AB55" s="137">
        <f t="shared" si="5"/>
        <v>296168.06049356452</v>
      </c>
      <c r="AC55" s="51">
        <f t="shared" si="3"/>
        <v>3000</v>
      </c>
      <c r="AD55" s="138">
        <f t="shared" si="7"/>
        <v>30073.278332183414</v>
      </c>
      <c r="AE55" s="139">
        <f t="shared" si="6"/>
        <v>329241.33882574795</v>
      </c>
      <c r="AF55" s="51">
        <f>IF(Y55="","",SUM($AC$26:AC55))</f>
        <v>75500</v>
      </c>
      <c r="AG55" s="61">
        <f>IF(Y55="","",SUM($AD$26:AD55))</f>
        <v>253741.33882574795</v>
      </c>
      <c r="AH55"/>
      <c r="AW55"/>
      <c r="AX55"/>
      <c r="AY55"/>
      <c r="BJ55"/>
      <c r="BK55"/>
      <c r="BL55"/>
      <c r="BM55"/>
      <c r="BN55"/>
      <c r="BO55"/>
      <c r="BP55"/>
      <c r="BQ55"/>
      <c r="BR55"/>
      <c r="BS55"/>
    </row>
    <row r="56" spans="3:71" x14ac:dyDescent="0.2">
      <c r="C56" s="12"/>
      <c r="D56" s="12"/>
      <c r="Y56" s="60">
        <f t="shared" si="1"/>
        <v>50</v>
      </c>
      <c r="Z56" s="49">
        <f t="shared" si="2"/>
        <v>30</v>
      </c>
      <c r="AA56" s="50">
        <f t="shared" ca="1" si="4"/>
        <v>2053</v>
      </c>
      <c r="AB56" s="137">
        <f t="shared" si="5"/>
        <v>329241.33882574795</v>
      </c>
      <c r="AC56" s="51">
        <f t="shared" si="3"/>
        <v>3000</v>
      </c>
      <c r="AD56" s="138">
        <f t="shared" si="7"/>
        <v>33397.904306629367</v>
      </c>
      <c r="AE56" s="139">
        <f t="shared" si="6"/>
        <v>365639.24313237733</v>
      </c>
      <c r="AF56" s="51">
        <f>IF(Y56="","",SUM($AC$26:AC56))</f>
        <v>78500</v>
      </c>
      <c r="AG56" s="61">
        <f>IF(Y56="","",SUM($AD$26:AD56))</f>
        <v>287139.24313237733</v>
      </c>
      <c r="AH56"/>
      <c r="AW56"/>
      <c r="AX56"/>
      <c r="AY56"/>
      <c r="BJ56"/>
      <c r="BK56"/>
      <c r="BL56"/>
      <c r="BM56"/>
      <c r="BN56"/>
      <c r="BO56"/>
      <c r="BP56"/>
      <c r="BQ56"/>
      <c r="BR56"/>
      <c r="BS56"/>
    </row>
    <row r="57" spans="3:71" x14ac:dyDescent="0.2">
      <c r="Y57" s="60">
        <f t="shared" si="1"/>
        <v>51</v>
      </c>
      <c r="Z57" s="49">
        <f t="shared" si="2"/>
        <v>31</v>
      </c>
      <c r="AA57" s="50">
        <f t="shared" ca="1" si="4"/>
        <v>2054</v>
      </c>
      <c r="AB57" s="137">
        <f t="shared" si="5"/>
        <v>365639.24313237733</v>
      </c>
      <c r="AC57" s="51">
        <f t="shared" si="3"/>
        <v>3000</v>
      </c>
      <c r="AD57" s="138">
        <f t="shared" si="7"/>
        <v>37056.731739997675</v>
      </c>
      <c r="AE57" s="139">
        <f t="shared" si="6"/>
        <v>405695.97487237502</v>
      </c>
      <c r="AF57" s="51">
        <f>IF(Y57="","",SUM($AC$26:AC57))</f>
        <v>81500</v>
      </c>
      <c r="AG57" s="61">
        <f>IF(Y57="","",SUM($AD$26:AD57))</f>
        <v>324195.97487237502</v>
      </c>
      <c r="AH57"/>
      <c r="AW57"/>
      <c r="AX57"/>
      <c r="AY57"/>
      <c r="BJ57"/>
      <c r="BK57"/>
      <c r="BL57"/>
      <c r="BM57"/>
      <c r="BN57"/>
      <c r="BO57"/>
      <c r="BP57"/>
      <c r="BQ57"/>
      <c r="BR57"/>
      <c r="BS57"/>
    </row>
    <row r="58" spans="3:71" x14ac:dyDescent="0.2">
      <c r="Y58" s="60">
        <f t="shared" si="1"/>
        <v>52</v>
      </c>
      <c r="Z58" s="49">
        <f t="shared" si="2"/>
        <v>32</v>
      </c>
      <c r="AA58" s="50">
        <f t="shared" ca="1" si="4"/>
        <v>2055</v>
      </c>
      <c r="AB58" s="137">
        <f t="shared" si="5"/>
        <v>405695.97487237502</v>
      </c>
      <c r="AC58" s="51">
        <f t="shared" si="3"/>
        <v>3000</v>
      </c>
      <c r="AD58" s="138">
        <f t="shared" si="7"/>
        <v>41083.35557379583</v>
      </c>
      <c r="AE58" s="139">
        <f t="shared" si="6"/>
        <v>449779.33044617088</v>
      </c>
      <c r="AF58" s="51">
        <f>IF(Y58="","",SUM($AC$26:AC58))</f>
        <v>84500</v>
      </c>
      <c r="AG58" s="61">
        <f>IF(Y58="","",SUM($AD$26:AD58))</f>
        <v>365279.33044617088</v>
      </c>
      <c r="AH58"/>
      <c r="AW58"/>
      <c r="AX58"/>
      <c r="AY58"/>
      <c r="BJ58"/>
      <c r="BK58"/>
      <c r="BL58"/>
      <c r="BM58"/>
      <c r="BN58"/>
      <c r="BO58"/>
      <c r="BP58"/>
      <c r="BQ58"/>
      <c r="BR58"/>
      <c r="BS58"/>
    </row>
    <row r="59" spans="3:71" x14ac:dyDescent="0.2">
      <c r="Y59" s="60">
        <f t="shared" ref="Y59:Y90" si="8">IF(Y58="","",IF(Y58+1&lt;=iPersonEndAge,Y58+1,""))</f>
        <v>53</v>
      </c>
      <c r="Z59" s="49">
        <f t="shared" ref="Z59:Z90" si="9">IF(Z58="","",IF(Y58+1&lt;=iPersonEndAge,Z58+1,""))</f>
        <v>33</v>
      </c>
      <c r="AA59" s="50">
        <f t="shared" ca="1" si="4"/>
        <v>2056</v>
      </c>
      <c r="AB59" s="137">
        <f t="shared" si="5"/>
        <v>449779.33044617088</v>
      </c>
      <c r="AC59" s="51">
        <f t="shared" ref="AC59:AC90" si="10">IF(Y59="","",IF(Y59=iPersonBeginAge,curStartContribution,IF(AND(Y59&gt;=iPersonBeginAge,Y59&lt;=iPersonEndAge),curMonthlyAdditions*12,0)))</f>
        <v>3000</v>
      </c>
      <c r="AD59" s="138">
        <f t="shared" si="7"/>
        <v>45514.747814666043</v>
      </c>
      <c r="AE59" s="139">
        <f t="shared" si="6"/>
        <v>498294.07826083689</v>
      </c>
      <c r="AF59" s="51">
        <f>IF(Y59="","",SUM($AC$26:AC59))</f>
        <v>87500</v>
      </c>
      <c r="AG59" s="61">
        <f>IF(Y59="","",SUM($AD$26:AD59))</f>
        <v>410794.07826083689</v>
      </c>
      <c r="AH59"/>
      <c r="BJ59"/>
      <c r="BK59"/>
      <c r="BL59"/>
      <c r="BM59"/>
      <c r="BN59"/>
      <c r="BO59"/>
      <c r="BP59"/>
      <c r="BQ59"/>
      <c r="BR59"/>
      <c r="BS59"/>
    </row>
    <row r="60" spans="3:71" x14ac:dyDescent="0.2">
      <c r="Y60" s="60">
        <f t="shared" si="8"/>
        <v>54</v>
      </c>
      <c r="Z60" s="49">
        <f t="shared" si="9"/>
        <v>34</v>
      </c>
      <c r="AA60" s="50">
        <f t="shared" ca="1" si="4"/>
        <v>2057</v>
      </c>
      <c r="AB60" s="137">
        <f t="shared" si="5"/>
        <v>498294.07826083689</v>
      </c>
      <c r="AC60" s="51">
        <f t="shared" si="10"/>
        <v>3000</v>
      </c>
      <c r="AD60" s="138">
        <f t="shared" si="7"/>
        <v>50391.59700718712</v>
      </c>
      <c r="AE60" s="139">
        <f t="shared" si="6"/>
        <v>551685.67526802397</v>
      </c>
      <c r="AF60" s="51">
        <f>IF(Y60="","",SUM($AC$26:AC60))</f>
        <v>90500</v>
      </c>
      <c r="AG60" s="61">
        <f>IF(Y60="","",SUM($AD$26:AD60))</f>
        <v>461185.67526802403</v>
      </c>
      <c r="AH60"/>
      <c r="BJ60"/>
      <c r="BK60"/>
      <c r="BL60"/>
      <c r="BM60"/>
      <c r="BN60"/>
      <c r="BO60"/>
      <c r="BP60"/>
      <c r="BQ60"/>
      <c r="BR60"/>
      <c r="BS60"/>
    </row>
    <row r="61" spans="3:71" x14ac:dyDescent="0.2">
      <c r="Y61" s="60">
        <f t="shared" si="8"/>
        <v>55</v>
      </c>
      <c r="Z61" s="49">
        <f t="shared" si="9"/>
        <v>35</v>
      </c>
      <c r="AA61" s="50">
        <f t="shared" ca="1" si="4"/>
        <v>2058</v>
      </c>
      <c r="AB61" s="137">
        <f t="shared" si="5"/>
        <v>551685.67526802397</v>
      </c>
      <c r="AC61" s="51">
        <f t="shared" si="10"/>
        <v>3000</v>
      </c>
      <c r="AD61" s="138">
        <f t="shared" si="7"/>
        <v>55758.681831509297</v>
      </c>
      <c r="AE61" s="139">
        <f t="shared" si="6"/>
        <v>610444.35709953331</v>
      </c>
      <c r="AF61" s="51">
        <f>IF(Y61="","",SUM($AC$26:AC61))</f>
        <v>93500</v>
      </c>
      <c r="AG61" s="61">
        <f>IF(Y61="","",SUM($AD$26:AD61))</f>
        <v>516944.35709953331</v>
      </c>
      <c r="AH61"/>
      <c r="BJ61"/>
      <c r="BK61"/>
      <c r="BL61"/>
      <c r="BM61"/>
      <c r="BN61"/>
      <c r="BO61"/>
      <c r="BP61"/>
      <c r="BQ61"/>
      <c r="BR61"/>
      <c r="BS61"/>
    </row>
    <row r="62" spans="3:71" x14ac:dyDescent="0.2">
      <c r="Y62" s="60">
        <f t="shared" si="8"/>
        <v>56</v>
      </c>
      <c r="Z62" s="49">
        <f t="shared" si="9"/>
        <v>36</v>
      </c>
      <c r="AA62" s="50">
        <f t="shared" ca="1" si="4"/>
        <v>2059</v>
      </c>
      <c r="AB62" s="137">
        <f t="shared" si="5"/>
        <v>610444.35709953331</v>
      </c>
      <c r="AC62" s="51">
        <f t="shared" si="10"/>
        <v>3000</v>
      </c>
      <c r="AD62" s="138">
        <f t="shared" si="7"/>
        <v>61665.282256153223</v>
      </c>
      <c r="AE62" s="139">
        <f t="shared" si="6"/>
        <v>675109.63935568649</v>
      </c>
      <c r="AF62" s="51">
        <f>IF(Y62="","",SUM($AC$26:AC62))</f>
        <v>96500</v>
      </c>
      <c r="AG62" s="61">
        <f>IF(Y62="","",SUM($AD$26:AD62))</f>
        <v>578609.63935568649</v>
      </c>
      <c r="AH62"/>
      <c r="BJ62"/>
      <c r="BK62"/>
      <c r="BL62"/>
      <c r="BM62"/>
      <c r="BN62"/>
      <c r="BO62"/>
      <c r="BP62"/>
      <c r="BQ62"/>
      <c r="BR62"/>
      <c r="BS62"/>
    </row>
    <row r="63" spans="3:71" x14ac:dyDescent="0.2">
      <c r="Y63" s="60">
        <f t="shared" si="8"/>
        <v>57</v>
      </c>
      <c r="Z63" s="49">
        <f t="shared" si="9"/>
        <v>37</v>
      </c>
      <c r="AA63" s="50">
        <f t="shared" ca="1" si="4"/>
        <v>2060</v>
      </c>
      <c r="AB63" s="137">
        <f t="shared" si="5"/>
        <v>675109.63935568649</v>
      </c>
      <c r="AC63" s="51">
        <f t="shared" si="10"/>
        <v>3000</v>
      </c>
      <c r="AD63" s="138">
        <f t="shared" ref="AD63:AD94" si="11">IF(Y63="","",IF(Y63&gt;iPersonBeginAge,(AB63+AC63)*pctGrowthRate,0))</f>
        <v>68165.632021131998</v>
      </c>
      <c r="AE63" s="139">
        <f t="shared" si="6"/>
        <v>746275.27137681853</v>
      </c>
      <c r="AF63" s="51">
        <f>IF(Y63="","",SUM($AC$26:AC63))</f>
        <v>99500</v>
      </c>
      <c r="AG63" s="61">
        <f>IF(Y63="","",SUM($AD$26:AD63))</f>
        <v>646775.27137681853</v>
      </c>
      <c r="AH63"/>
      <c r="BJ63"/>
      <c r="BK63"/>
      <c r="BL63"/>
      <c r="BM63"/>
      <c r="BN63"/>
      <c r="BO63"/>
      <c r="BP63"/>
      <c r="BQ63"/>
      <c r="BR63"/>
      <c r="BS63"/>
    </row>
    <row r="64" spans="3:71" x14ac:dyDescent="0.2">
      <c r="Y64" s="60">
        <f t="shared" si="8"/>
        <v>58</v>
      </c>
      <c r="Z64" s="49">
        <f t="shared" si="9"/>
        <v>38</v>
      </c>
      <c r="AA64" s="50">
        <f t="shared" ca="1" si="4"/>
        <v>2061</v>
      </c>
      <c r="AB64" s="137">
        <f t="shared" si="5"/>
        <v>746275.27137681853</v>
      </c>
      <c r="AC64" s="51">
        <f t="shared" si="10"/>
        <v>3000</v>
      </c>
      <c r="AD64" s="138">
        <f t="shared" si="11"/>
        <v>75319.416606045212</v>
      </c>
      <c r="AE64" s="139">
        <f t="shared" si="6"/>
        <v>824594.68798286375</v>
      </c>
      <c r="AF64" s="51">
        <f>IF(Y64="","",SUM($AC$26:AC64))</f>
        <v>102500</v>
      </c>
      <c r="AG64" s="61">
        <f>IF(Y64="","",SUM($AD$26:AD64))</f>
        <v>722094.68798286375</v>
      </c>
      <c r="AH64"/>
      <c r="BJ64"/>
      <c r="BK64"/>
      <c r="BL64"/>
      <c r="BM64"/>
      <c r="BN64"/>
      <c r="BO64"/>
      <c r="BP64"/>
      <c r="BQ64"/>
      <c r="BR64"/>
      <c r="BS64"/>
    </row>
    <row r="65" spans="25:71" x14ac:dyDescent="0.2">
      <c r="Y65" s="60">
        <f t="shared" si="8"/>
        <v>59</v>
      </c>
      <c r="Z65" s="49">
        <f t="shared" si="9"/>
        <v>39</v>
      </c>
      <c r="AA65" s="50">
        <f t="shared" ca="1" si="4"/>
        <v>2062</v>
      </c>
      <c r="AB65" s="137">
        <f t="shared" si="5"/>
        <v>824594.68798286375</v>
      </c>
      <c r="AC65" s="51">
        <f t="shared" si="10"/>
        <v>3000</v>
      </c>
      <c r="AD65" s="138">
        <f t="shared" si="11"/>
        <v>83192.321255432049</v>
      </c>
      <c r="AE65" s="139">
        <f t="shared" si="6"/>
        <v>910787.00923829584</v>
      </c>
      <c r="AF65" s="51">
        <f>IF(Y65="","",SUM($AC$26:AC65))</f>
        <v>105500</v>
      </c>
      <c r="AG65" s="61">
        <f>IF(Y65="","",SUM($AD$26:AD65))</f>
        <v>805287.00923829584</v>
      </c>
      <c r="AH65"/>
      <c r="BJ65"/>
      <c r="BK65"/>
      <c r="BL65"/>
      <c r="BM65"/>
      <c r="BN65"/>
      <c r="BO65"/>
      <c r="BP65"/>
      <c r="BQ65"/>
      <c r="BR65"/>
      <c r="BS65"/>
    </row>
    <row r="66" spans="25:71" x14ac:dyDescent="0.2">
      <c r="Y66" s="60">
        <f t="shared" si="8"/>
        <v>60</v>
      </c>
      <c r="Z66" s="49">
        <f t="shared" si="9"/>
        <v>40</v>
      </c>
      <c r="AA66" s="50">
        <f t="shared" ca="1" si="4"/>
        <v>2063</v>
      </c>
      <c r="AB66" s="137">
        <f t="shared" si="5"/>
        <v>910787.00923829584</v>
      </c>
      <c r="AC66" s="51">
        <f t="shared" si="10"/>
        <v>3000</v>
      </c>
      <c r="AD66" s="138">
        <f t="shared" si="11"/>
        <v>91856.634093290413</v>
      </c>
      <c r="AE66" s="139">
        <f t="shared" si="6"/>
        <v>1005643.6433315863</v>
      </c>
      <c r="AF66" s="51">
        <f>IF(Y66="","",SUM($AC$26:AC66))</f>
        <v>108500</v>
      </c>
      <c r="AG66" s="61">
        <f>IF(Y66="","",SUM($AD$26:AD66))</f>
        <v>897143.64333158627</v>
      </c>
      <c r="AH66"/>
      <c r="BJ66"/>
      <c r="BK66"/>
      <c r="BL66"/>
      <c r="BM66"/>
      <c r="BN66"/>
      <c r="BO66"/>
      <c r="BP66"/>
      <c r="BQ66"/>
      <c r="BR66"/>
      <c r="BS66"/>
    </row>
    <row r="67" spans="25:71" x14ac:dyDescent="0.2">
      <c r="Y67" s="60">
        <f t="shared" si="8"/>
        <v>61</v>
      </c>
      <c r="Z67" s="49">
        <f t="shared" si="9"/>
        <v>41</v>
      </c>
      <c r="AA67" s="50">
        <f t="shared" ca="1" si="4"/>
        <v>2064</v>
      </c>
      <c r="AB67" s="137">
        <f t="shared" si="5"/>
        <v>1005643.6433315863</v>
      </c>
      <c r="AC67" s="51">
        <f t="shared" si="10"/>
        <v>3000</v>
      </c>
      <c r="AD67" s="138">
        <f t="shared" si="11"/>
        <v>101391.90986449181</v>
      </c>
      <c r="AE67" s="139">
        <f t="shared" si="6"/>
        <v>1110035.5531960782</v>
      </c>
      <c r="AF67" s="51">
        <f>IF(Y67="","",SUM($AC$26:AC67))</f>
        <v>111500</v>
      </c>
      <c r="AG67" s="61">
        <f>IF(Y67="","",SUM($AD$26:AD67))</f>
        <v>998535.55319607805</v>
      </c>
      <c r="AH67"/>
      <c r="BJ67"/>
      <c r="BK67"/>
      <c r="BL67"/>
      <c r="BM67"/>
      <c r="BN67"/>
      <c r="BO67"/>
      <c r="BP67"/>
      <c r="BQ67"/>
      <c r="BR67"/>
      <c r="BS67"/>
    </row>
    <row r="68" spans="25:71" x14ac:dyDescent="0.2">
      <c r="Y68" s="60">
        <f t="shared" si="8"/>
        <v>62</v>
      </c>
      <c r="Z68" s="49">
        <f t="shared" si="9"/>
        <v>42</v>
      </c>
      <c r="AA68" s="50">
        <f t="shared" ca="1" si="4"/>
        <v>2065</v>
      </c>
      <c r="AB68" s="137">
        <f t="shared" si="5"/>
        <v>1110035.5531960782</v>
      </c>
      <c r="AC68" s="51">
        <f t="shared" si="10"/>
        <v>3000</v>
      </c>
      <c r="AD68" s="138">
        <f t="shared" si="11"/>
        <v>111885.7003974909</v>
      </c>
      <c r="AE68" s="139">
        <f t="shared" si="6"/>
        <v>1224921.2535935692</v>
      </c>
      <c r="AF68" s="51">
        <f>IF(Y68="","",SUM($AC$26:AC68))</f>
        <v>114500</v>
      </c>
      <c r="AG68" s="61">
        <f>IF(Y68="","",SUM($AD$26:AD68))</f>
        <v>1110421.2535935689</v>
      </c>
      <c r="AH68"/>
      <c r="BJ68"/>
      <c r="BK68"/>
      <c r="BL68"/>
      <c r="BM68"/>
      <c r="BN68"/>
      <c r="BO68"/>
      <c r="BP68"/>
      <c r="BQ68"/>
      <c r="BR68"/>
      <c r="BS68"/>
    </row>
    <row r="69" spans="25:71" x14ac:dyDescent="0.2">
      <c r="Y69" s="60">
        <f t="shared" si="8"/>
        <v>63</v>
      </c>
      <c r="Z69" s="49">
        <f t="shared" si="9"/>
        <v>43</v>
      </c>
      <c r="AA69" s="50">
        <f t="shared" ca="1" si="4"/>
        <v>2066</v>
      </c>
      <c r="AB69" s="137">
        <f t="shared" si="5"/>
        <v>1224921.2535935692</v>
      </c>
      <c r="AC69" s="51">
        <f t="shared" si="10"/>
        <v>3000</v>
      </c>
      <c r="AD69" s="138">
        <f t="shared" si="11"/>
        <v>123434.35849535595</v>
      </c>
      <c r="AE69" s="139">
        <f t="shared" si="6"/>
        <v>1351355.6120889252</v>
      </c>
      <c r="AF69" s="51">
        <f>IF(Y69="","",SUM($AC$26:AC69))</f>
        <v>117500</v>
      </c>
      <c r="AG69" s="61">
        <f>IF(Y69="","",SUM($AD$26:AD69))</f>
        <v>1233855.612088925</v>
      </c>
      <c r="AH69"/>
      <c r="BJ69"/>
      <c r="BK69"/>
      <c r="BL69"/>
      <c r="BM69"/>
      <c r="BN69"/>
      <c r="BO69"/>
      <c r="BP69"/>
      <c r="BQ69"/>
      <c r="BR69"/>
      <c r="BS69"/>
    </row>
    <row r="70" spans="25:71" x14ac:dyDescent="0.2">
      <c r="Y70" s="60">
        <f t="shared" si="8"/>
        <v>64</v>
      </c>
      <c r="Z70" s="49">
        <f t="shared" si="9"/>
        <v>44</v>
      </c>
      <c r="AA70" s="50">
        <f t="shared" ca="1" si="4"/>
        <v>2067</v>
      </c>
      <c r="AB70" s="137">
        <f t="shared" si="5"/>
        <v>1351355.6120889252</v>
      </c>
      <c r="AC70" s="51">
        <f t="shared" si="10"/>
        <v>3000</v>
      </c>
      <c r="AD70" s="138">
        <f t="shared" si="11"/>
        <v>136143.92263635719</v>
      </c>
      <c r="AE70" s="139">
        <f t="shared" si="6"/>
        <v>1490499.5347252823</v>
      </c>
      <c r="AF70" s="51">
        <f>IF(Y70="","",SUM($AC$26:AC70))</f>
        <v>120500</v>
      </c>
      <c r="AG70" s="61">
        <f>IF(Y70="","",SUM($AD$26:AD70))</f>
        <v>1369999.5347252821</v>
      </c>
      <c r="AH70"/>
      <c r="BJ70"/>
      <c r="BK70"/>
      <c r="BL70"/>
      <c r="BM70"/>
      <c r="BN70"/>
      <c r="BO70"/>
      <c r="BP70"/>
      <c r="BQ70"/>
      <c r="BR70"/>
      <c r="BS70"/>
    </row>
    <row r="71" spans="25:71" x14ac:dyDescent="0.2">
      <c r="Y71" s="60">
        <f t="shared" si="8"/>
        <v>65</v>
      </c>
      <c r="Z71" s="49">
        <f t="shared" si="9"/>
        <v>45</v>
      </c>
      <c r="AA71" s="50">
        <f t="shared" ca="1" si="4"/>
        <v>2068</v>
      </c>
      <c r="AB71" s="137">
        <f t="shared" si="5"/>
        <v>1490499.5347252823</v>
      </c>
      <c r="AC71" s="51">
        <f t="shared" si="10"/>
        <v>3000</v>
      </c>
      <c r="AD71" s="138">
        <f t="shared" si="11"/>
        <v>150131.09060733442</v>
      </c>
      <c r="AE71" s="139">
        <f t="shared" si="6"/>
        <v>1643630.6253326167</v>
      </c>
      <c r="AF71" s="51">
        <f>IF(Y71="","",SUM($AC$26:AC71))</f>
        <v>123500</v>
      </c>
      <c r="AG71" s="61">
        <f>IF(Y71="","",SUM($AD$26:AD71))</f>
        <v>1520130.6253326165</v>
      </c>
      <c r="AH71"/>
      <c r="BJ71"/>
      <c r="BK71"/>
      <c r="BL71"/>
      <c r="BM71"/>
      <c r="BN71"/>
      <c r="BO71"/>
      <c r="BP71"/>
      <c r="BQ71"/>
      <c r="BR71"/>
      <c r="BS71"/>
    </row>
    <row r="72" spans="25:71" x14ac:dyDescent="0.2">
      <c r="Y72" s="60" t="str">
        <f t="shared" si="8"/>
        <v/>
      </c>
      <c r="Z72" s="49" t="str">
        <f t="shared" si="9"/>
        <v/>
      </c>
      <c r="AA72" s="50" t="str">
        <f t="shared" si="4"/>
        <v/>
      </c>
      <c r="AB72" s="137" t="str">
        <f t="shared" si="5"/>
        <v/>
      </c>
      <c r="AC72" s="51" t="str">
        <f t="shared" si="10"/>
        <v/>
      </c>
      <c r="AD72" s="138" t="str">
        <f t="shared" si="11"/>
        <v/>
      </c>
      <c r="AE72" s="139" t="str">
        <f t="shared" si="6"/>
        <v/>
      </c>
      <c r="AF72" s="51" t="str">
        <f>IF(Y72="","",SUM($AC$26:AC72))</f>
        <v/>
      </c>
      <c r="AG72" s="61" t="str">
        <f>IF(Y72="","",SUM($AD$26:AD72))</f>
        <v/>
      </c>
      <c r="AH72"/>
      <c r="BJ72"/>
      <c r="BK72"/>
      <c r="BL72"/>
      <c r="BM72"/>
      <c r="BN72"/>
      <c r="BO72"/>
      <c r="BP72"/>
      <c r="BQ72"/>
      <c r="BR72"/>
      <c r="BS72"/>
    </row>
    <row r="73" spans="25:71" x14ac:dyDescent="0.2">
      <c r="Y73" s="60" t="str">
        <f t="shared" si="8"/>
        <v/>
      </c>
      <c r="Z73" s="49" t="str">
        <f t="shared" si="9"/>
        <v/>
      </c>
      <c r="AA73" s="50" t="str">
        <f t="shared" si="4"/>
        <v/>
      </c>
      <c r="AB73" s="137" t="str">
        <f t="shared" si="5"/>
        <v/>
      </c>
      <c r="AC73" s="51" t="str">
        <f t="shared" si="10"/>
        <v/>
      </c>
      <c r="AD73" s="138" t="str">
        <f t="shared" si="11"/>
        <v/>
      </c>
      <c r="AE73" s="139" t="str">
        <f t="shared" si="6"/>
        <v/>
      </c>
      <c r="AF73" s="51" t="str">
        <f>IF(Y73="","",SUM($AC$26:AC73))</f>
        <v/>
      </c>
      <c r="AG73" s="61" t="str">
        <f>IF(Y73="","",SUM($AD$26:AD73))</f>
        <v/>
      </c>
      <c r="AH73"/>
      <c r="BJ73"/>
      <c r="BK73"/>
      <c r="BL73"/>
      <c r="BM73"/>
      <c r="BN73"/>
      <c r="BO73"/>
      <c r="BP73"/>
      <c r="BQ73"/>
      <c r="BR73"/>
      <c r="BS73"/>
    </row>
    <row r="74" spans="25:71" x14ac:dyDescent="0.2">
      <c r="Y74" s="60" t="str">
        <f t="shared" si="8"/>
        <v/>
      </c>
      <c r="Z74" s="49" t="str">
        <f t="shared" si="9"/>
        <v/>
      </c>
      <c r="AA74" s="50" t="str">
        <f t="shared" si="4"/>
        <v/>
      </c>
      <c r="AB74" s="137" t="str">
        <f t="shared" si="5"/>
        <v/>
      </c>
      <c r="AC74" s="51" t="str">
        <f t="shared" si="10"/>
        <v/>
      </c>
      <c r="AD74" s="138" t="str">
        <f t="shared" si="11"/>
        <v/>
      </c>
      <c r="AE74" s="139" t="str">
        <f t="shared" si="6"/>
        <v/>
      </c>
      <c r="AF74" s="51" t="str">
        <f>IF(Y74="","",SUM($AC$26:AC74))</f>
        <v/>
      </c>
      <c r="AG74" s="61" t="str">
        <f>IF(Y74="","",SUM($AD$26:AD74))</f>
        <v/>
      </c>
      <c r="AH74"/>
      <c r="BJ74"/>
      <c r="BK74"/>
      <c r="BL74"/>
      <c r="BM74"/>
      <c r="BN74"/>
      <c r="BO74"/>
      <c r="BP74"/>
      <c r="BQ74"/>
      <c r="BR74"/>
      <c r="BS74"/>
    </row>
    <row r="75" spans="25:71" x14ac:dyDescent="0.2">
      <c r="Y75" s="60" t="str">
        <f t="shared" si="8"/>
        <v/>
      </c>
      <c r="Z75" s="49" t="str">
        <f t="shared" si="9"/>
        <v/>
      </c>
      <c r="AA75" s="50" t="str">
        <f t="shared" si="4"/>
        <v/>
      </c>
      <c r="AB75" s="137" t="str">
        <f t="shared" si="5"/>
        <v/>
      </c>
      <c r="AC75" s="51" t="str">
        <f t="shared" si="10"/>
        <v/>
      </c>
      <c r="AD75" s="138" t="str">
        <f t="shared" si="11"/>
        <v/>
      </c>
      <c r="AE75" s="139" t="str">
        <f t="shared" si="6"/>
        <v/>
      </c>
      <c r="AF75" s="51" t="str">
        <f>IF(Y75="","",SUM($AC$26:AC75))</f>
        <v/>
      </c>
      <c r="AG75" s="61" t="str">
        <f>IF(Y75="","",SUM($AD$26:AD75))</f>
        <v/>
      </c>
      <c r="AH75"/>
      <c r="BJ75"/>
      <c r="BK75"/>
      <c r="BL75"/>
      <c r="BM75"/>
      <c r="BN75"/>
      <c r="BO75"/>
      <c r="BP75"/>
      <c r="BQ75"/>
      <c r="BR75"/>
      <c r="BS75"/>
    </row>
    <row r="76" spans="25:71" x14ac:dyDescent="0.2">
      <c r="Y76" s="60" t="str">
        <f t="shared" si="8"/>
        <v/>
      </c>
      <c r="Z76" s="49" t="str">
        <f t="shared" si="9"/>
        <v/>
      </c>
      <c r="AA76" s="50" t="str">
        <f t="shared" si="4"/>
        <v/>
      </c>
      <c r="AB76" s="137" t="str">
        <f t="shared" si="5"/>
        <v/>
      </c>
      <c r="AC76" s="51" t="str">
        <f t="shared" si="10"/>
        <v/>
      </c>
      <c r="AD76" s="138" t="str">
        <f t="shared" si="11"/>
        <v/>
      </c>
      <c r="AE76" s="139" t="str">
        <f t="shared" si="6"/>
        <v/>
      </c>
      <c r="AF76" s="51" t="str">
        <f>IF(Y76="","",SUM($AC$26:AC76))</f>
        <v/>
      </c>
      <c r="AG76" s="61" t="str">
        <f>IF(Y76="","",SUM($AD$26:AD76))</f>
        <v/>
      </c>
      <c r="AH76"/>
      <c r="BJ76"/>
      <c r="BK76"/>
      <c r="BL76"/>
      <c r="BM76"/>
      <c r="BN76"/>
      <c r="BO76"/>
      <c r="BP76"/>
      <c r="BQ76"/>
      <c r="BR76"/>
      <c r="BS76"/>
    </row>
    <row r="77" spans="25:71" x14ac:dyDescent="0.2">
      <c r="Y77" s="60" t="str">
        <f t="shared" si="8"/>
        <v/>
      </c>
      <c r="Z77" s="49" t="str">
        <f t="shared" si="9"/>
        <v/>
      </c>
      <c r="AA77" s="50" t="str">
        <f t="shared" si="4"/>
        <v/>
      </c>
      <c r="AB77" s="137" t="str">
        <f t="shared" si="5"/>
        <v/>
      </c>
      <c r="AC77" s="51" t="str">
        <f t="shared" si="10"/>
        <v/>
      </c>
      <c r="AD77" s="138" t="str">
        <f t="shared" si="11"/>
        <v/>
      </c>
      <c r="AE77" s="139" t="str">
        <f t="shared" si="6"/>
        <v/>
      </c>
      <c r="AF77" s="51" t="str">
        <f>IF(Y77="","",SUM($AC$26:AC77))</f>
        <v/>
      </c>
      <c r="AG77" s="61" t="str">
        <f>IF(Y77="","",SUM($AD$26:AD77))</f>
        <v/>
      </c>
      <c r="AH77"/>
      <c r="BJ77"/>
      <c r="BK77"/>
      <c r="BL77"/>
      <c r="BM77"/>
      <c r="BN77"/>
      <c r="BO77"/>
      <c r="BP77"/>
      <c r="BQ77"/>
      <c r="BR77"/>
      <c r="BS77"/>
    </row>
    <row r="78" spans="25:71" x14ac:dyDescent="0.2">
      <c r="Y78" s="60" t="str">
        <f t="shared" si="8"/>
        <v/>
      </c>
      <c r="Z78" s="49" t="str">
        <f t="shared" si="9"/>
        <v/>
      </c>
      <c r="AA78" s="50" t="str">
        <f t="shared" si="4"/>
        <v/>
      </c>
      <c r="AB78" s="137" t="str">
        <f t="shared" si="5"/>
        <v/>
      </c>
      <c r="AC78" s="51" t="str">
        <f t="shared" si="10"/>
        <v/>
      </c>
      <c r="AD78" s="138" t="str">
        <f t="shared" si="11"/>
        <v/>
      </c>
      <c r="AE78" s="139" t="str">
        <f t="shared" si="6"/>
        <v/>
      </c>
      <c r="AF78" s="51" t="str">
        <f>IF(Y78="","",SUM($AC$26:AC78))</f>
        <v/>
      </c>
      <c r="AG78" s="61" t="str">
        <f>IF(Y78="","",SUM($AD$26:AD78))</f>
        <v/>
      </c>
      <c r="AH78"/>
      <c r="BJ78"/>
      <c r="BK78"/>
      <c r="BL78"/>
      <c r="BM78"/>
      <c r="BN78"/>
      <c r="BO78"/>
      <c r="BP78"/>
      <c r="BQ78"/>
      <c r="BR78"/>
      <c r="BS78"/>
    </row>
    <row r="79" spans="25:71" x14ac:dyDescent="0.2">
      <c r="Y79" s="60" t="str">
        <f t="shared" si="8"/>
        <v/>
      </c>
      <c r="Z79" s="49" t="str">
        <f t="shared" si="9"/>
        <v/>
      </c>
      <c r="AA79" s="50" t="str">
        <f t="shared" si="4"/>
        <v/>
      </c>
      <c r="AB79" s="137" t="str">
        <f t="shared" si="5"/>
        <v/>
      </c>
      <c r="AC79" s="51" t="str">
        <f t="shared" si="10"/>
        <v/>
      </c>
      <c r="AD79" s="138" t="str">
        <f t="shared" si="11"/>
        <v/>
      </c>
      <c r="AE79" s="139" t="str">
        <f t="shared" si="6"/>
        <v/>
      </c>
      <c r="AF79" s="51" t="str">
        <f>IF(Y79="","",SUM($AC$26:AC79))</f>
        <v/>
      </c>
      <c r="AG79" s="61" t="str">
        <f>IF(Y79="","",SUM($AD$26:AD79))</f>
        <v/>
      </c>
      <c r="AH79"/>
      <c r="BJ79"/>
      <c r="BK79"/>
      <c r="BL79"/>
      <c r="BM79"/>
      <c r="BN79"/>
      <c r="BO79"/>
      <c r="BP79"/>
      <c r="BQ79"/>
      <c r="BR79"/>
      <c r="BS79"/>
    </row>
    <row r="80" spans="25:71" x14ac:dyDescent="0.2">
      <c r="Y80" s="60" t="str">
        <f t="shared" si="8"/>
        <v/>
      </c>
      <c r="Z80" s="49" t="str">
        <f t="shared" si="9"/>
        <v/>
      </c>
      <c r="AA80" s="50" t="str">
        <f t="shared" si="4"/>
        <v/>
      </c>
      <c r="AB80" s="137" t="str">
        <f t="shared" si="5"/>
        <v/>
      </c>
      <c r="AC80" s="51" t="str">
        <f t="shared" si="10"/>
        <v/>
      </c>
      <c r="AD80" s="138" t="str">
        <f t="shared" si="11"/>
        <v/>
      </c>
      <c r="AE80" s="139" t="str">
        <f t="shared" si="6"/>
        <v/>
      </c>
      <c r="AF80" s="51" t="str">
        <f>IF(Y80="","",SUM($AC$26:AC80))</f>
        <v/>
      </c>
      <c r="AG80" s="61" t="str">
        <f>IF(Y80="","",SUM($AD$26:AD80))</f>
        <v/>
      </c>
      <c r="AH80"/>
    </row>
    <row r="81" spans="25:34" x14ac:dyDescent="0.2">
      <c r="Y81" s="60" t="str">
        <f t="shared" si="8"/>
        <v/>
      </c>
      <c r="Z81" s="49" t="str">
        <f t="shared" si="9"/>
        <v/>
      </c>
      <c r="AA81" s="50" t="str">
        <f t="shared" si="4"/>
        <v/>
      </c>
      <c r="AB81" s="137" t="str">
        <f t="shared" si="5"/>
        <v/>
      </c>
      <c r="AC81" s="51" t="str">
        <f t="shared" si="10"/>
        <v/>
      </c>
      <c r="AD81" s="138" t="str">
        <f t="shared" si="11"/>
        <v/>
      </c>
      <c r="AE81" s="139" t="str">
        <f t="shared" si="6"/>
        <v/>
      </c>
      <c r="AF81" s="51" t="str">
        <f>IF(Y81="","",SUM($AC$26:AC81))</f>
        <v/>
      </c>
      <c r="AG81" s="61" t="str">
        <f>IF(Y81="","",SUM($AD$26:AD81))</f>
        <v/>
      </c>
      <c r="AH81"/>
    </row>
    <row r="82" spans="25:34" x14ac:dyDescent="0.2">
      <c r="Y82" s="60" t="str">
        <f t="shared" si="8"/>
        <v/>
      </c>
      <c r="Z82" s="49" t="str">
        <f t="shared" si="9"/>
        <v/>
      </c>
      <c r="AA82" s="50" t="str">
        <f t="shared" si="4"/>
        <v/>
      </c>
      <c r="AB82" s="137" t="str">
        <f t="shared" si="5"/>
        <v/>
      </c>
      <c r="AC82" s="51" t="str">
        <f t="shared" si="10"/>
        <v/>
      </c>
      <c r="AD82" s="138" t="str">
        <f t="shared" si="11"/>
        <v/>
      </c>
      <c r="AE82" s="139" t="str">
        <f t="shared" si="6"/>
        <v/>
      </c>
      <c r="AF82" s="51" t="str">
        <f>IF(Y82="","",SUM($AC$26:AC82))</f>
        <v/>
      </c>
      <c r="AG82" s="61" t="str">
        <f>IF(Y82="","",SUM($AD$26:AD82))</f>
        <v/>
      </c>
      <c r="AH82"/>
    </row>
    <row r="83" spans="25:34" x14ac:dyDescent="0.2">
      <c r="Y83" s="60" t="str">
        <f t="shared" si="8"/>
        <v/>
      </c>
      <c r="Z83" s="49" t="str">
        <f t="shared" si="9"/>
        <v/>
      </c>
      <c r="AA83" s="50" t="str">
        <f t="shared" si="4"/>
        <v/>
      </c>
      <c r="AB83" s="137" t="str">
        <f t="shared" si="5"/>
        <v/>
      </c>
      <c r="AC83" s="51" t="str">
        <f t="shared" si="10"/>
        <v/>
      </c>
      <c r="AD83" s="138" t="str">
        <f t="shared" si="11"/>
        <v/>
      </c>
      <c r="AE83" s="139" t="str">
        <f t="shared" si="6"/>
        <v/>
      </c>
      <c r="AF83" s="51" t="str">
        <f>IF(Y83="","",SUM($AC$26:AC83))</f>
        <v/>
      </c>
      <c r="AG83" s="61" t="str">
        <f>IF(Y83="","",SUM($AD$26:AD83))</f>
        <v/>
      </c>
      <c r="AH83"/>
    </row>
    <row r="84" spans="25:34" x14ac:dyDescent="0.2">
      <c r="Y84" s="60" t="str">
        <f t="shared" si="8"/>
        <v/>
      </c>
      <c r="Z84" s="49" t="str">
        <f t="shared" si="9"/>
        <v/>
      </c>
      <c r="AA84" s="50" t="str">
        <f t="shared" si="4"/>
        <v/>
      </c>
      <c r="AB84" s="137" t="str">
        <f t="shared" si="5"/>
        <v/>
      </c>
      <c r="AC84" s="51" t="str">
        <f t="shared" si="10"/>
        <v/>
      </c>
      <c r="AD84" s="138" t="str">
        <f t="shared" si="11"/>
        <v/>
      </c>
      <c r="AE84" s="139" t="str">
        <f t="shared" si="6"/>
        <v/>
      </c>
      <c r="AF84" s="51" t="str">
        <f>IF(Y84="","",SUM($AC$26:AC84))</f>
        <v/>
      </c>
      <c r="AG84" s="61" t="str">
        <f>IF(Y84="","",SUM($AD$26:AD84))</f>
        <v/>
      </c>
      <c r="AH84"/>
    </row>
    <row r="85" spans="25:34" x14ac:dyDescent="0.2">
      <c r="Y85" s="60" t="str">
        <f t="shared" si="8"/>
        <v/>
      </c>
      <c r="Z85" s="49" t="str">
        <f t="shared" si="9"/>
        <v/>
      </c>
      <c r="AA85" s="50" t="str">
        <f t="shared" si="4"/>
        <v/>
      </c>
      <c r="AB85" s="137" t="str">
        <f t="shared" si="5"/>
        <v/>
      </c>
      <c r="AC85" s="51" t="str">
        <f t="shared" si="10"/>
        <v/>
      </c>
      <c r="AD85" s="138" t="str">
        <f t="shared" si="11"/>
        <v/>
      </c>
      <c r="AE85" s="139" t="str">
        <f t="shared" si="6"/>
        <v/>
      </c>
      <c r="AF85" s="51" t="str">
        <f>IF(Y85="","",SUM($AC$26:AC85))</f>
        <v/>
      </c>
      <c r="AG85" s="61" t="str">
        <f>IF(Y85="","",SUM($AD$26:AD85))</f>
        <v/>
      </c>
      <c r="AH85"/>
    </row>
    <row r="86" spans="25:34" x14ac:dyDescent="0.2">
      <c r="Y86" s="60" t="str">
        <f t="shared" si="8"/>
        <v/>
      </c>
      <c r="Z86" s="49" t="str">
        <f t="shared" si="9"/>
        <v/>
      </c>
      <c r="AA86" s="50" t="str">
        <f t="shared" si="4"/>
        <v/>
      </c>
      <c r="AB86" s="137" t="str">
        <f t="shared" si="5"/>
        <v/>
      </c>
      <c r="AC86" s="51" t="str">
        <f t="shared" si="10"/>
        <v/>
      </c>
      <c r="AD86" s="138" t="str">
        <f t="shared" si="11"/>
        <v/>
      </c>
      <c r="AE86" s="139" t="str">
        <f t="shared" si="6"/>
        <v/>
      </c>
      <c r="AF86" s="51" t="str">
        <f>IF(Y86="","",SUM($AC$26:AC86))</f>
        <v/>
      </c>
      <c r="AG86" s="61" t="str">
        <f>IF(Y86="","",SUM($AD$26:AD86))</f>
        <v/>
      </c>
      <c r="AH86"/>
    </row>
    <row r="87" spans="25:34" x14ac:dyDescent="0.2">
      <c r="Y87" s="60" t="str">
        <f t="shared" si="8"/>
        <v/>
      </c>
      <c r="Z87" s="49" t="str">
        <f t="shared" si="9"/>
        <v/>
      </c>
      <c r="AA87" s="50" t="str">
        <f t="shared" si="4"/>
        <v/>
      </c>
      <c r="AB87" s="137" t="str">
        <f t="shared" si="5"/>
        <v/>
      </c>
      <c r="AC87" s="51" t="str">
        <f t="shared" si="10"/>
        <v/>
      </c>
      <c r="AD87" s="138" t="str">
        <f t="shared" si="11"/>
        <v/>
      </c>
      <c r="AE87" s="139" t="str">
        <f t="shared" si="6"/>
        <v/>
      </c>
      <c r="AF87" s="51" t="str">
        <f>IF(Y87="","",SUM($AC$26:AC87))</f>
        <v/>
      </c>
      <c r="AG87" s="61" t="str">
        <f>IF(Y87="","",SUM($AD$26:AD87))</f>
        <v/>
      </c>
      <c r="AH87"/>
    </row>
    <row r="88" spans="25:34" x14ac:dyDescent="0.2">
      <c r="Y88" s="60" t="str">
        <f t="shared" si="8"/>
        <v/>
      </c>
      <c r="Z88" s="49" t="str">
        <f t="shared" si="9"/>
        <v/>
      </c>
      <c r="AA88" s="50" t="str">
        <f t="shared" si="4"/>
        <v/>
      </c>
      <c r="AB88" s="137" t="str">
        <f t="shared" si="5"/>
        <v/>
      </c>
      <c r="AC88" s="51" t="str">
        <f t="shared" si="10"/>
        <v/>
      </c>
      <c r="AD88" s="138" t="str">
        <f t="shared" si="11"/>
        <v/>
      </c>
      <c r="AE88" s="139" t="str">
        <f t="shared" si="6"/>
        <v/>
      </c>
      <c r="AF88" s="51" t="str">
        <f>IF(Y88="","",SUM($AC$26:AC88))</f>
        <v/>
      </c>
      <c r="AG88" s="61" t="str">
        <f>IF(Y88="","",SUM($AD$26:AD88))</f>
        <v/>
      </c>
      <c r="AH88"/>
    </row>
    <row r="89" spans="25:34" x14ac:dyDescent="0.2">
      <c r="Y89" s="60" t="str">
        <f t="shared" si="8"/>
        <v/>
      </c>
      <c r="Z89" s="49" t="str">
        <f t="shared" si="9"/>
        <v/>
      </c>
      <c r="AA89" s="50" t="str">
        <f t="shared" si="4"/>
        <v/>
      </c>
      <c r="AB89" s="137" t="str">
        <f t="shared" si="5"/>
        <v/>
      </c>
      <c r="AC89" s="51" t="str">
        <f t="shared" si="10"/>
        <v/>
      </c>
      <c r="AD89" s="138" t="str">
        <f t="shared" si="11"/>
        <v/>
      </c>
      <c r="AE89" s="139" t="str">
        <f t="shared" si="6"/>
        <v/>
      </c>
      <c r="AF89" s="51" t="str">
        <f>IF(Y89="","",SUM($AC$26:AC89))</f>
        <v/>
      </c>
      <c r="AG89" s="61" t="str">
        <f>IF(Y89="","",SUM($AD$26:AD89))</f>
        <v/>
      </c>
      <c r="AH89"/>
    </row>
    <row r="90" spans="25:34" x14ac:dyDescent="0.2">
      <c r="Y90" s="60" t="str">
        <f t="shared" si="8"/>
        <v/>
      </c>
      <c r="Z90" s="49" t="str">
        <f t="shared" si="9"/>
        <v/>
      </c>
      <c r="AA90" s="50" t="str">
        <f t="shared" si="4"/>
        <v/>
      </c>
      <c r="AB90" s="137" t="str">
        <f t="shared" si="5"/>
        <v/>
      </c>
      <c r="AC90" s="51" t="str">
        <f t="shared" si="10"/>
        <v/>
      </c>
      <c r="AD90" s="138" t="str">
        <f t="shared" si="11"/>
        <v/>
      </c>
      <c r="AE90" s="139" t="str">
        <f t="shared" si="6"/>
        <v/>
      </c>
      <c r="AF90" s="51" t="str">
        <f>IF(Y90="","",SUM($AC$26:AC90))</f>
        <v/>
      </c>
      <c r="AG90" s="61" t="str">
        <f>IF(Y90="","",SUM($AD$26:AD90))</f>
        <v/>
      </c>
      <c r="AH90"/>
    </row>
    <row r="91" spans="25:34" x14ac:dyDescent="0.2">
      <c r="Y91" s="60" t="str">
        <f t="shared" ref="Y91:Y101" si="12">IF(Y90="","",IF(Y90+1&lt;=iPersonEndAge,Y90+1,""))</f>
        <v/>
      </c>
      <c r="Z91" s="49" t="str">
        <f t="shared" ref="Z91:Z101" si="13">IF(Z90="","",IF(Y90+1&lt;=iPersonEndAge,Z90+1,""))</f>
        <v/>
      </c>
      <c r="AA91" s="50" t="str">
        <f t="shared" si="4"/>
        <v/>
      </c>
      <c r="AB91" s="137" t="str">
        <f t="shared" si="5"/>
        <v/>
      </c>
      <c r="AC91" s="51" t="str">
        <f t="shared" ref="AC91:AC101" si="14">IF(Y91="","",IF(Y91=iPersonBeginAge,curStartContribution,IF(AND(Y91&gt;=iPersonBeginAge,Y91&lt;=iPersonEndAge),curMonthlyAdditions*12,0)))</f>
        <v/>
      </c>
      <c r="AD91" s="138" t="str">
        <f t="shared" si="11"/>
        <v/>
      </c>
      <c r="AE91" s="139" t="str">
        <f t="shared" si="6"/>
        <v/>
      </c>
      <c r="AF91" s="51" t="str">
        <f>IF(Y91="","",SUM($AC$26:AC91))</f>
        <v/>
      </c>
      <c r="AG91" s="61" t="str">
        <f>IF(Y91="","",SUM($AD$26:AD91))</f>
        <v/>
      </c>
      <c r="AH91"/>
    </row>
    <row r="92" spans="25:34" x14ac:dyDescent="0.2">
      <c r="Y92" s="60" t="str">
        <f t="shared" si="12"/>
        <v/>
      </c>
      <c r="Z92" s="49" t="str">
        <f t="shared" si="13"/>
        <v/>
      </c>
      <c r="AA92" s="50" t="str">
        <f t="shared" ref="AA92:AA101" si="15">IF(Z92="","",AA91+1)</f>
        <v/>
      </c>
      <c r="AB92" s="137" t="str">
        <f t="shared" ref="AB92:AB101" si="16">IF(Y92="","",AE91)</f>
        <v/>
      </c>
      <c r="AC92" s="51" t="str">
        <f t="shared" si="14"/>
        <v/>
      </c>
      <c r="AD92" s="138" t="str">
        <f t="shared" si="11"/>
        <v/>
      </c>
      <c r="AE92" s="139" t="str">
        <f t="shared" ref="AE92:AE101" si="17">IF(Y92="","",AB92+AC92+AD92)</f>
        <v/>
      </c>
      <c r="AF92" s="51" t="str">
        <f>IF(Y92="","",SUM($AC$26:AC92))</f>
        <v/>
      </c>
      <c r="AG92" s="61" t="str">
        <f>IF(Y92="","",SUM($AD$26:AD92))</f>
        <v/>
      </c>
      <c r="AH92"/>
    </row>
    <row r="93" spans="25:34" x14ac:dyDescent="0.2">
      <c r="Y93" s="60" t="str">
        <f t="shared" si="12"/>
        <v/>
      </c>
      <c r="Z93" s="49" t="str">
        <f t="shared" si="13"/>
        <v/>
      </c>
      <c r="AA93" s="50" t="str">
        <f t="shared" si="15"/>
        <v/>
      </c>
      <c r="AB93" s="137" t="str">
        <f t="shared" si="16"/>
        <v/>
      </c>
      <c r="AC93" s="51" t="str">
        <f t="shared" si="14"/>
        <v/>
      </c>
      <c r="AD93" s="138" t="str">
        <f t="shared" si="11"/>
        <v/>
      </c>
      <c r="AE93" s="139" t="str">
        <f t="shared" si="17"/>
        <v/>
      </c>
      <c r="AF93" s="51" t="str">
        <f>IF(Y93="","",SUM($AC$26:AC93))</f>
        <v/>
      </c>
      <c r="AG93" s="61" t="str">
        <f>IF(Y93="","",SUM($AD$26:AD93))</f>
        <v/>
      </c>
      <c r="AH93"/>
    </row>
    <row r="94" spans="25:34" x14ac:dyDescent="0.2">
      <c r="Y94" s="60" t="str">
        <f t="shared" si="12"/>
        <v/>
      </c>
      <c r="Z94" s="49" t="str">
        <f t="shared" si="13"/>
        <v/>
      </c>
      <c r="AA94" s="50" t="str">
        <f t="shared" si="15"/>
        <v/>
      </c>
      <c r="AB94" s="137" t="str">
        <f t="shared" si="16"/>
        <v/>
      </c>
      <c r="AC94" s="51" t="str">
        <f t="shared" si="14"/>
        <v/>
      </c>
      <c r="AD94" s="138" t="str">
        <f t="shared" si="11"/>
        <v/>
      </c>
      <c r="AE94" s="139" t="str">
        <f t="shared" si="17"/>
        <v/>
      </c>
      <c r="AF94" s="51" t="str">
        <f>IF(Y94="","",SUM($AC$26:AC94))</f>
        <v/>
      </c>
      <c r="AG94" s="61" t="str">
        <f>IF(Y94="","",SUM($AD$26:AD94))</f>
        <v/>
      </c>
      <c r="AH94"/>
    </row>
    <row r="95" spans="25:34" x14ac:dyDescent="0.2">
      <c r="Y95" s="60" t="str">
        <f t="shared" si="12"/>
        <v/>
      </c>
      <c r="Z95" s="49" t="str">
        <f t="shared" si="13"/>
        <v/>
      </c>
      <c r="AA95" s="50" t="str">
        <f t="shared" si="15"/>
        <v/>
      </c>
      <c r="AB95" s="137" t="str">
        <f t="shared" si="16"/>
        <v/>
      </c>
      <c r="AC95" s="51" t="str">
        <f t="shared" si="14"/>
        <v/>
      </c>
      <c r="AD95" s="138" t="str">
        <f t="shared" ref="AD95:AD101" si="18">IF(Y95="","",IF(Y95&gt;iPersonBeginAge,(AB95+AC95)*pctGrowthRate,0))</f>
        <v/>
      </c>
      <c r="AE95" s="139" t="str">
        <f t="shared" si="17"/>
        <v/>
      </c>
      <c r="AF95" s="51" t="str">
        <f>IF(Y95="","",SUM($AC$26:AC95))</f>
        <v/>
      </c>
      <c r="AG95" s="61" t="str">
        <f>IF(Y95="","",SUM($AD$26:AD95))</f>
        <v/>
      </c>
      <c r="AH95"/>
    </row>
    <row r="96" spans="25:34" x14ac:dyDescent="0.2">
      <c r="Y96" s="60" t="str">
        <f t="shared" si="12"/>
        <v/>
      </c>
      <c r="Z96" s="49" t="str">
        <f t="shared" si="13"/>
        <v/>
      </c>
      <c r="AA96" s="50" t="str">
        <f t="shared" si="15"/>
        <v/>
      </c>
      <c r="AB96" s="137" t="str">
        <f t="shared" si="16"/>
        <v/>
      </c>
      <c r="AC96" s="51" t="str">
        <f t="shared" si="14"/>
        <v/>
      </c>
      <c r="AD96" s="138" t="str">
        <f t="shared" si="18"/>
        <v/>
      </c>
      <c r="AE96" s="139" t="str">
        <f t="shared" si="17"/>
        <v/>
      </c>
      <c r="AF96" s="51" t="str">
        <f>IF(Y96="","",SUM($AC$26:AC96))</f>
        <v/>
      </c>
      <c r="AG96" s="61" t="str">
        <f>IF(Y96="","",SUM($AD$26:AD96))</f>
        <v/>
      </c>
      <c r="AH96"/>
    </row>
    <row r="97" spans="25:34" x14ac:dyDescent="0.2">
      <c r="Y97" s="60" t="str">
        <f t="shared" si="12"/>
        <v/>
      </c>
      <c r="Z97" s="49" t="str">
        <f t="shared" si="13"/>
        <v/>
      </c>
      <c r="AA97" s="50" t="str">
        <f t="shared" si="15"/>
        <v/>
      </c>
      <c r="AB97" s="137" t="str">
        <f t="shared" si="16"/>
        <v/>
      </c>
      <c r="AC97" s="51" t="str">
        <f t="shared" si="14"/>
        <v/>
      </c>
      <c r="AD97" s="138" t="str">
        <f t="shared" si="18"/>
        <v/>
      </c>
      <c r="AE97" s="139" t="str">
        <f t="shared" si="17"/>
        <v/>
      </c>
      <c r="AF97" s="51" t="str">
        <f>IF(Y97="","",SUM($AC$26:AC97))</f>
        <v/>
      </c>
      <c r="AG97" s="61" t="str">
        <f>IF(Y97="","",SUM($AD$26:AD97))</f>
        <v/>
      </c>
      <c r="AH97"/>
    </row>
    <row r="98" spans="25:34" x14ac:dyDescent="0.2">
      <c r="Y98" s="60" t="str">
        <f t="shared" si="12"/>
        <v/>
      </c>
      <c r="Z98" s="49" t="str">
        <f t="shared" si="13"/>
        <v/>
      </c>
      <c r="AA98" s="50" t="str">
        <f t="shared" si="15"/>
        <v/>
      </c>
      <c r="AB98" s="137" t="str">
        <f t="shared" si="16"/>
        <v/>
      </c>
      <c r="AC98" s="51" t="str">
        <f t="shared" si="14"/>
        <v/>
      </c>
      <c r="AD98" s="138" t="str">
        <f t="shared" si="18"/>
        <v/>
      </c>
      <c r="AE98" s="139" t="str">
        <f t="shared" si="17"/>
        <v/>
      </c>
      <c r="AF98" s="51" t="str">
        <f>IF(Y98="","",SUM($AC$26:AC98))</f>
        <v/>
      </c>
      <c r="AG98" s="61" t="str">
        <f>IF(Y98="","",SUM($AD$26:AD98))</f>
        <v/>
      </c>
      <c r="AH98"/>
    </row>
    <row r="99" spans="25:34" x14ac:dyDescent="0.2">
      <c r="Y99" s="60" t="str">
        <f t="shared" si="12"/>
        <v/>
      </c>
      <c r="Z99" s="49" t="str">
        <f t="shared" si="13"/>
        <v/>
      </c>
      <c r="AA99" s="50" t="str">
        <f t="shared" si="15"/>
        <v/>
      </c>
      <c r="AB99" s="137" t="str">
        <f t="shared" si="16"/>
        <v/>
      </c>
      <c r="AC99" s="51" t="str">
        <f t="shared" si="14"/>
        <v/>
      </c>
      <c r="AD99" s="138" t="str">
        <f t="shared" si="18"/>
        <v/>
      </c>
      <c r="AE99" s="139" t="str">
        <f t="shared" si="17"/>
        <v/>
      </c>
      <c r="AF99" s="51" t="str">
        <f>IF(Y99="","",SUM($AC$26:AC99))</f>
        <v/>
      </c>
      <c r="AG99" s="61" t="str">
        <f>IF(Y99="","",SUM($AD$26:AD99))</f>
        <v/>
      </c>
      <c r="AH99"/>
    </row>
    <row r="100" spans="25:34" x14ac:dyDescent="0.2">
      <c r="Y100" s="60" t="str">
        <f t="shared" si="12"/>
        <v/>
      </c>
      <c r="Z100" s="49" t="str">
        <f t="shared" si="13"/>
        <v/>
      </c>
      <c r="AA100" s="50" t="str">
        <f t="shared" si="15"/>
        <v/>
      </c>
      <c r="AB100" s="137" t="str">
        <f t="shared" si="16"/>
        <v/>
      </c>
      <c r="AC100" s="51" t="str">
        <f t="shared" si="14"/>
        <v/>
      </c>
      <c r="AD100" s="138" t="str">
        <f t="shared" si="18"/>
        <v/>
      </c>
      <c r="AE100" s="139" t="str">
        <f t="shared" si="17"/>
        <v/>
      </c>
      <c r="AF100" s="51" t="str">
        <f>IF(Y100="","",SUM($AC$26:AC100))</f>
        <v/>
      </c>
      <c r="AG100" s="61" t="str">
        <f>IF(Y100="","",SUM($AD$26:AD100))</f>
        <v/>
      </c>
      <c r="AH100"/>
    </row>
    <row r="101" spans="25:34" x14ac:dyDescent="0.2">
      <c r="Y101" s="60" t="str">
        <f t="shared" si="12"/>
        <v/>
      </c>
      <c r="Z101" s="49" t="str">
        <f t="shared" si="13"/>
        <v/>
      </c>
      <c r="AA101" s="50" t="str">
        <f t="shared" si="15"/>
        <v/>
      </c>
      <c r="AB101" s="137" t="str">
        <f t="shared" si="16"/>
        <v/>
      </c>
      <c r="AC101" s="51" t="str">
        <f t="shared" si="14"/>
        <v/>
      </c>
      <c r="AD101" s="138" t="str">
        <f t="shared" si="18"/>
        <v/>
      </c>
      <c r="AE101" s="139" t="str">
        <f t="shared" si="17"/>
        <v/>
      </c>
      <c r="AF101" s="51" t="str">
        <f>IF(Y101="","",SUM($AC$26:AC101))</f>
        <v/>
      </c>
      <c r="AG101" s="61" t="str">
        <f>IF(Y101="","",SUM($AD$26:AD101))</f>
        <v/>
      </c>
      <c r="AH101"/>
    </row>
    <row r="102" spans="25:34" x14ac:dyDescent="0.2">
      <c r="Y102" s="62"/>
      <c r="Z102" s="63"/>
      <c r="AA102" s="64"/>
      <c r="AB102" s="65"/>
      <c r="AC102" s="65"/>
      <c r="AD102" s="65"/>
      <c r="AE102" s="65"/>
      <c r="AF102" s="65"/>
      <c r="AG102" s="66"/>
      <c r="AH102"/>
    </row>
    <row r="103" spans="25:34" x14ac:dyDescent="0.2">
      <c r="Y103"/>
      <c r="Z103"/>
      <c r="AA103"/>
      <c r="AB103"/>
      <c r="AC103"/>
      <c r="AF103"/>
      <c r="AG103"/>
      <c r="AH103"/>
    </row>
    <row r="104" spans="25:34" x14ac:dyDescent="0.2">
      <c r="Y104"/>
      <c r="Z104"/>
      <c r="AA104"/>
      <c r="AB104"/>
      <c r="AC104"/>
      <c r="AF104"/>
      <c r="AG104"/>
      <c r="AH104"/>
    </row>
    <row r="105" spans="25:34" x14ac:dyDescent="0.2">
      <c r="Y105"/>
      <c r="Z105"/>
      <c r="AA105"/>
      <c r="AB105"/>
      <c r="AC105"/>
      <c r="AF105"/>
      <c r="AG105"/>
      <c r="AH105"/>
    </row>
    <row r="106" spans="25:34" x14ac:dyDescent="0.2">
      <c r="Y106"/>
      <c r="Z106"/>
      <c r="AA106"/>
      <c r="AB106"/>
      <c r="AC106"/>
      <c r="AF106"/>
      <c r="AG106"/>
      <c r="AH106"/>
    </row>
    <row r="107" spans="25:34" x14ac:dyDescent="0.2">
      <c r="Y107"/>
      <c r="Z107"/>
      <c r="AA107"/>
      <c r="AB107"/>
      <c r="AC107"/>
      <c r="AF107"/>
      <c r="AG107"/>
      <c r="AH107"/>
    </row>
    <row r="108" spans="25:34" x14ac:dyDescent="0.2">
      <c r="Y108"/>
      <c r="Z108"/>
      <c r="AA108"/>
      <c r="AB108"/>
      <c r="AC108"/>
      <c r="AF108"/>
      <c r="AG108"/>
      <c r="AH108"/>
    </row>
    <row r="109" spans="25:34" x14ac:dyDescent="0.2">
      <c r="Y109"/>
      <c r="Z109"/>
      <c r="AA109"/>
      <c r="AB109"/>
      <c r="AC109"/>
      <c r="AF109"/>
      <c r="AG109"/>
      <c r="AH109"/>
    </row>
    <row r="110" spans="25:34" x14ac:dyDescent="0.2">
      <c r="Y110"/>
      <c r="Z110"/>
      <c r="AA110"/>
      <c r="AB110"/>
      <c r="AC110"/>
      <c r="AF110"/>
      <c r="AG110"/>
      <c r="AH110"/>
    </row>
    <row r="111" spans="25:34" x14ac:dyDescent="0.2">
      <c r="Y111"/>
      <c r="Z111"/>
      <c r="AA111"/>
      <c r="AB111"/>
      <c r="AC111"/>
      <c r="AF111"/>
      <c r="AG111"/>
      <c r="AH111"/>
    </row>
    <row r="112" spans="25:34" x14ac:dyDescent="0.2">
      <c r="Y112"/>
      <c r="Z112"/>
      <c r="AA112"/>
      <c r="AB112"/>
      <c r="AC112"/>
      <c r="AF112"/>
      <c r="AG112"/>
      <c r="AH112"/>
    </row>
    <row r="113" spans="25:34" x14ac:dyDescent="0.2">
      <c r="Y113"/>
      <c r="Z113"/>
      <c r="AA113"/>
      <c r="AB113"/>
      <c r="AC113"/>
      <c r="AF113"/>
      <c r="AG113"/>
      <c r="AH113"/>
    </row>
    <row r="114" spans="25:34" x14ac:dyDescent="0.2">
      <c r="Y114"/>
      <c r="Z114"/>
      <c r="AA114"/>
      <c r="AB114"/>
      <c r="AC114"/>
      <c r="AF114"/>
      <c r="AG114"/>
      <c r="AH114"/>
    </row>
    <row r="115" spans="25:34" x14ac:dyDescent="0.2">
      <c r="Y115"/>
      <c r="Z115"/>
      <c r="AA115"/>
      <c r="AB115"/>
      <c r="AC115"/>
      <c r="AF115"/>
      <c r="AG115"/>
      <c r="AH115"/>
    </row>
    <row r="116" spans="25:34" x14ac:dyDescent="0.2">
      <c r="Y116"/>
      <c r="Z116"/>
      <c r="AA116"/>
      <c r="AB116"/>
      <c r="AC116"/>
      <c r="AF116"/>
      <c r="AG116"/>
      <c r="AH116"/>
    </row>
    <row r="117" spans="25:34" x14ac:dyDescent="0.2">
      <c r="Y117"/>
      <c r="Z117"/>
      <c r="AA117"/>
      <c r="AB117"/>
      <c r="AC117"/>
      <c r="AF117"/>
      <c r="AG117"/>
      <c r="AH117"/>
    </row>
    <row r="118" spans="25:34" x14ac:dyDescent="0.2">
      <c r="Y118"/>
      <c r="Z118"/>
      <c r="AA118"/>
      <c r="AB118"/>
      <c r="AC118"/>
      <c r="AF118"/>
      <c r="AG118"/>
      <c r="AH118"/>
    </row>
    <row r="119" spans="25:34" x14ac:dyDescent="0.2">
      <c r="Y119"/>
      <c r="Z119"/>
      <c r="AA119"/>
      <c r="AB119"/>
      <c r="AC119"/>
      <c r="AF119"/>
      <c r="AG119"/>
      <c r="AH119"/>
    </row>
    <row r="120" spans="25:34" x14ac:dyDescent="0.2">
      <c r="Y120"/>
      <c r="Z120"/>
      <c r="AA120"/>
      <c r="AB120"/>
      <c r="AC120"/>
      <c r="AF120"/>
      <c r="AG120"/>
      <c r="AH120"/>
    </row>
    <row r="121" spans="25:34" x14ac:dyDescent="0.2">
      <c r="Y121"/>
      <c r="Z121"/>
      <c r="AA121"/>
      <c r="AB121"/>
      <c r="AC121"/>
      <c r="AF121"/>
      <c r="AG121"/>
      <c r="AH121"/>
    </row>
    <row r="122" spans="25:34" x14ac:dyDescent="0.2">
      <c r="Y122"/>
      <c r="Z122"/>
      <c r="AA122"/>
      <c r="AB122"/>
      <c r="AC122"/>
      <c r="AF122"/>
      <c r="AG122"/>
      <c r="AH122"/>
    </row>
    <row r="123" spans="25:34" x14ac:dyDescent="0.2">
      <c r="Y123"/>
      <c r="Z123"/>
      <c r="AA123"/>
      <c r="AB123"/>
      <c r="AC123"/>
      <c r="AF123"/>
      <c r="AG123"/>
      <c r="AH123"/>
    </row>
    <row r="124" spans="25:34" x14ac:dyDescent="0.2">
      <c r="Y124"/>
      <c r="Z124"/>
      <c r="AA124"/>
      <c r="AB124"/>
      <c r="AC124"/>
      <c r="AF124"/>
      <c r="AG124"/>
      <c r="AH124"/>
    </row>
    <row r="125" spans="25:34" x14ac:dyDescent="0.2">
      <c r="Y125"/>
      <c r="Z125"/>
      <c r="AA125"/>
      <c r="AB125"/>
      <c r="AC125"/>
      <c r="AF125"/>
      <c r="AG125"/>
      <c r="AH125"/>
    </row>
    <row r="126" spans="25:34" x14ac:dyDescent="0.2">
      <c r="Y126"/>
      <c r="Z126"/>
      <c r="AA126"/>
      <c r="AB126"/>
      <c r="AC126"/>
      <c r="AF126"/>
      <c r="AG126"/>
      <c r="AH126"/>
    </row>
    <row r="127" spans="25:34" x14ac:dyDescent="0.2">
      <c r="Y127"/>
      <c r="Z127"/>
      <c r="AA127"/>
      <c r="AB127"/>
      <c r="AC127"/>
      <c r="AF127"/>
      <c r="AG127"/>
      <c r="AH127"/>
    </row>
    <row r="128" spans="25:34" x14ac:dyDescent="0.2">
      <c r="Y128"/>
      <c r="Z128"/>
      <c r="AA128"/>
      <c r="AB128"/>
      <c r="AC128"/>
      <c r="AF128"/>
      <c r="AG128"/>
      <c r="AH128"/>
    </row>
    <row r="129" spans="25:34" x14ac:dyDescent="0.2">
      <c r="Y129"/>
      <c r="Z129"/>
      <c r="AA129"/>
      <c r="AB129"/>
      <c r="AC129"/>
      <c r="AF129"/>
      <c r="AG129"/>
      <c r="AH129"/>
    </row>
    <row r="130" spans="25:34" x14ac:dyDescent="0.2">
      <c r="Y130"/>
      <c r="Z130"/>
      <c r="AA130"/>
      <c r="AB130"/>
      <c r="AC130"/>
      <c r="AF130"/>
      <c r="AG130"/>
      <c r="AH130"/>
    </row>
    <row r="131" spans="25:34" x14ac:dyDescent="0.2">
      <c r="Y131"/>
      <c r="Z131"/>
      <c r="AA131"/>
      <c r="AB131"/>
      <c r="AC131"/>
      <c r="AF131"/>
      <c r="AG131"/>
      <c r="AH131"/>
    </row>
    <row r="132" spans="25:34" x14ac:dyDescent="0.2">
      <c r="Y132"/>
      <c r="Z132"/>
      <c r="AA132"/>
      <c r="AB132"/>
      <c r="AC132"/>
      <c r="AF132"/>
      <c r="AG132"/>
      <c r="AH132"/>
    </row>
    <row r="133" spans="25:34" x14ac:dyDescent="0.2">
      <c r="Y133"/>
      <c r="Z133"/>
      <c r="AA133"/>
      <c r="AB133"/>
      <c r="AC133"/>
      <c r="AF133"/>
      <c r="AG133"/>
      <c r="AH133"/>
    </row>
    <row r="134" spans="25:34" x14ac:dyDescent="0.2">
      <c r="Y134"/>
      <c r="Z134"/>
      <c r="AA134"/>
      <c r="AB134"/>
      <c r="AC134"/>
      <c r="AF134"/>
      <c r="AG134"/>
      <c r="AH134"/>
    </row>
    <row r="135" spans="25:34" x14ac:dyDescent="0.2">
      <c r="Y135"/>
      <c r="Z135"/>
      <c r="AA135"/>
      <c r="AB135"/>
      <c r="AC135"/>
      <c r="AF135"/>
      <c r="AG135"/>
      <c r="AH135"/>
    </row>
    <row r="136" spans="25:34" x14ac:dyDescent="0.2">
      <c r="Y136"/>
      <c r="Z136"/>
      <c r="AA136"/>
      <c r="AB136"/>
      <c r="AC136"/>
      <c r="AF136"/>
      <c r="AG136"/>
      <c r="AH136"/>
    </row>
    <row r="137" spans="25:34" x14ac:dyDescent="0.2">
      <c r="Y137"/>
      <c r="Z137"/>
      <c r="AA137"/>
      <c r="AB137"/>
      <c r="AC137"/>
      <c r="AF137"/>
      <c r="AG137"/>
      <c r="AH137"/>
    </row>
    <row r="138" spans="25:34" x14ac:dyDescent="0.2">
      <c r="Y138"/>
      <c r="Z138"/>
      <c r="AA138"/>
      <c r="AB138"/>
      <c r="AC138"/>
      <c r="AF138"/>
      <c r="AG138"/>
      <c r="AH138"/>
    </row>
    <row r="139" spans="25:34" x14ac:dyDescent="0.2">
      <c r="Y139"/>
      <c r="Z139"/>
      <c r="AA139"/>
      <c r="AB139"/>
      <c r="AC139"/>
      <c r="AF139"/>
      <c r="AG139"/>
      <c r="AH139"/>
    </row>
    <row r="140" spans="25:34" x14ac:dyDescent="0.2">
      <c r="Y140"/>
      <c r="Z140"/>
      <c r="AA140"/>
      <c r="AB140"/>
      <c r="AC140"/>
      <c r="AF140"/>
      <c r="AG140"/>
      <c r="AH140"/>
    </row>
    <row r="141" spans="25:34" x14ac:dyDescent="0.2">
      <c r="Y141"/>
      <c r="Z141"/>
      <c r="AA141"/>
      <c r="AB141"/>
      <c r="AC141"/>
      <c r="AF141"/>
      <c r="AG141"/>
      <c r="AH141"/>
    </row>
    <row r="142" spans="25:34" x14ac:dyDescent="0.2">
      <c r="Y142"/>
      <c r="Z142"/>
      <c r="AA142"/>
      <c r="AB142"/>
      <c r="AC142"/>
      <c r="AF142"/>
      <c r="AG142"/>
      <c r="AH142"/>
    </row>
    <row r="143" spans="25:34" x14ac:dyDescent="0.2">
      <c r="Y143"/>
      <c r="Z143"/>
      <c r="AA143"/>
      <c r="AB143"/>
      <c r="AC143"/>
      <c r="AF143"/>
      <c r="AG143"/>
      <c r="AH143"/>
    </row>
    <row r="144" spans="25:34" x14ac:dyDescent="0.2">
      <c r="Y144"/>
      <c r="Z144"/>
      <c r="AA144"/>
      <c r="AB144"/>
      <c r="AC144"/>
      <c r="AF144"/>
      <c r="AG144"/>
      <c r="AH144"/>
    </row>
    <row r="145" spans="25:34" x14ac:dyDescent="0.2">
      <c r="Y145"/>
      <c r="Z145"/>
      <c r="AA145"/>
      <c r="AB145"/>
      <c r="AC145"/>
      <c r="AF145"/>
      <c r="AG145"/>
      <c r="AH145"/>
    </row>
    <row r="146" spans="25:34" x14ac:dyDescent="0.2">
      <c r="Y146"/>
      <c r="Z146"/>
      <c r="AA146"/>
      <c r="AB146"/>
      <c r="AC146"/>
      <c r="AF146"/>
      <c r="AG146"/>
      <c r="AH146"/>
    </row>
    <row r="147" spans="25:34" x14ac:dyDescent="0.2">
      <c r="Y147"/>
      <c r="Z147"/>
      <c r="AA147"/>
      <c r="AB147"/>
      <c r="AC147"/>
      <c r="AF147"/>
      <c r="AG147"/>
      <c r="AH147"/>
    </row>
    <row r="148" spans="25:34" x14ac:dyDescent="0.2">
      <c r="Y148"/>
      <c r="Z148"/>
      <c r="AA148"/>
      <c r="AB148"/>
      <c r="AC148"/>
      <c r="AF148"/>
      <c r="AG148"/>
      <c r="AH148"/>
    </row>
    <row r="149" spans="25:34" x14ac:dyDescent="0.2">
      <c r="Y149"/>
      <c r="Z149"/>
      <c r="AA149"/>
      <c r="AB149"/>
      <c r="AC149"/>
      <c r="AF149"/>
      <c r="AG149"/>
      <c r="AH149"/>
    </row>
    <row r="150" spans="25:34" x14ac:dyDescent="0.2">
      <c r="Y150"/>
      <c r="Z150"/>
      <c r="AA150"/>
      <c r="AB150"/>
      <c r="AC150"/>
      <c r="AF150"/>
      <c r="AG150"/>
      <c r="AH150"/>
    </row>
    <row r="151" spans="25:34" x14ac:dyDescent="0.2">
      <c r="Y151"/>
      <c r="Z151"/>
      <c r="AA151"/>
      <c r="AB151"/>
      <c r="AC151"/>
      <c r="AF151"/>
      <c r="AG151"/>
      <c r="AH151"/>
    </row>
    <row r="152" spans="25:34" x14ac:dyDescent="0.2">
      <c r="Y152"/>
      <c r="Z152"/>
      <c r="AA152"/>
      <c r="AB152"/>
      <c r="AC152"/>
      <c r="AF152"/>
      <c r="AG152"/>
      <c r="AH152"/>
    </row>
    <row r="153" spans="25:34" x14ac:dyDescent="0.2">
      <c r="Y153"/>
      <c r="Z153"/>
      <c r="AA153"/>
      <c r="AB153"/>
      <c r="AC153"/>
      <c r="AF153"/>
      <c r="AG153"/>
      <c r="AH153"/>
    </row>
    <row r="154" spans="25:34" x14ac:dyDescent="0.2">
      <c r="Y154"/>
      <c r="Z154"/>
      <c r="AA154"/>
      <c r="AB154"/>
      <c r="AC154"/>
      <c r="AF154"/>
      <c r="AG154"/>
      <c r="AH154"/>
    </row>
    <row r="155" spans="25:34" x14ac:dyDescent="0.2">
      <c r="Y155"/>
      <c r="Z155"/>
      <c r="AA155"/>
      <c r="AB155"/>
      <c r="AC155"/>
      <c r="AF155"/>
      <c r="AG155"/>
      <c r="AH155"/>
    </row>
    <row r="156" spans="25:34" x14ac:dyDescent="0.2">
      <c r="Y156"/>
      <c r="Z156"/>
      <c r="AA156"/>
      <c r="AB156"/>
      <c r="AC156"/>
      <c r="AF156"/>
      <c r="AG156"/>
      <c r="AH156"/>
    </row>
    <row r="157" spans="25:34" x14ac:dyDescent="0.2">
      <c r="Y157"/>
      <c r="Z157"/>
      <c r="AA157"/>
      <c r="AB157"/>
      <c r="AC157"/>
      <c r="AF157"/>
      <c r="AG157"/>
      <c r="AH157"/>
    </row>
    <row r="158" spans="25:34" x14ac:dyDescent="0.2">
      <c r="Y158"/>
      <c r="Z158"/>
      <c r="AA158"/>
      <c r="AB158"/>
      <c r="AC158"/>
      <c r="AF158"/>
      <c r="AG158"/>
      <c r="AH158"/>
    </row>
    <row r="159" spans="25:34" x14ac:dyDescent="0.2">
      <c r="Y159"/>
      <c r="Z159"/>
      <c r="AA159"/>
      <c r="AB159"/>
      <c r="AC159"/>
      <c r="AF159"/>
      <c r="AG159"/>
      <c r="AH159" s="35"/>
    </row>
    <row r="160" spans="25:34" x14ac:dyDescent="0.2">
      <c r="Y160"/>
      <c r="Z160"/>
      <c r="AA160"/>
      <c r="AB160"/>
      <c r="AC160"/>
      <c r="AF160"/>
      <c r="AG160"/>
      <c r="AH160" s="35"/>
    </row>
    <row r="161" spans="25:34" x14ac:dyDescent="0.2">
      <c r="Y161"/>
      <c r="Z161"/>
      <c r="AA161"/>
      <c r="AB161"/>
      <c r="AC161"/>
      <c r="AF161"/>
      <c r="AG161"/>
      <c r="AH161" s="35"/>
    </row>
    <row r="162" spans="25:34" x14ac:dyDescent="0.2">
      <c r="Y162"/>
      <c r="Z162"/>
      <c r="AA162"/>
      <c r="AB162"/>
      <c r="AC162"/>
      <c r="AF162"/>
      <c r="AG162"/>
      <c r="AH162" s="35"/>
    </row>
    <row r="163" spans="25:34" x14ac:dyDescent="0.2">
      <c r="Y163"/>
      <c r="Z163"/>
      <c r="AA163"/>
      <c r="AB163"/>
      <c r="AC163"/>
      <c r="AF163"/>
      <c r="AG163"/>
      <c r="AH163" s="35"/>
    </row>
    <row r="164" spans="25:34" x14ac:dyDescent="0.2">
      <c r="Y164"/>
      <c r="Z164"/>
      <c r="AA164"/>
      <c r="AB164"/>
      <c r="AC164"/>
      <c r="AF164"/>
      <c r="AG164"/>
      <c r="AH164" s="35"/>
    </row>
    <row r="165" spans="25:34" x14ac:dyDescent="0.2">
      <c r="Y165"/>
      <c r="Z165"/>
      <c r="AA165"/>
      <c r="AB165"/>
      <c r="AC165"/>
      <c r="AF165"/>
      <c r="AG165"/>
      <c r="AH165" s="35"/>
    </row>
    <row r="166" spans="25:34" x14ac:dyDescent="0.2">
      <c r="Y166"/>
      <c r="Z166"/>
      <c r="AA166"/>
      <c r="AB166"/>
      <c r="AC166"/>
      <c r="AF166"/>
      <c r="AG166"/>
      <c r="AH166" s="35"/>
    </row>
    <row r="167" spans="25:34" x14ac:dyDescent="0.2">
      <c r="Y167"/>
      <c r="Z167"/>
      <c r="AA167"/>
      <c r="AB167"/>
      <c r="AC167"/>
      <c r="AF167"/>
      <c r="AG167"/>
      <c r="AH167" s="35"/>
    </row>
    <row r="168" spans="25:34" x14ac:dyDescent="0.2">
      <c r="Y168"/>
      <c r="Z168"/>
      <c r="AA168"/>
      <c r="AB168"/>
      <c r="AC168"/>
      <c r="AF168"/>
      <c r="AG168"/>
      <c r="AH168" s="35"/>
    </row>
    <row r="169" spans="25:34" x14ac:dyDescent="0.2">
      <c r="Y169"/>
      <c r="Z169"/>
      <c r="AA169"/>
      <c r="AB169"/>
      <c r="AC169"/>
      <c r="AF169"/>
      <c r="AG169"/>
      <c r="AH169" s="35"/>
    </row>
    <row r="170" spans="25:34" x14ac:dyDescent="0.2">
      <c r="Y170"/>
      <c r="Z170"/>
      <c r="AA170"/>
      <c r="AB170"/>
      <c r="AC170"/>
      <c r="AF170"/>
      <c r="AG170"/>
      <c r="AH170" s="35"/>
    </row>
    <row r="171" spans="25:34" x14ac:dyDescent="0.2">
      <c r="Y171"/>
      <c r="Z171"/>
      <c r="AA171"/>
      <c r="AB171"/>
      <c r="AC171"/>
      <c r="AF171"/>
      <c r="AG171"/>
      <c r="AH171" s="35"/>
    </row>
    <row r="172" spans="25:34" x14ac:dyDescent="0.2">
      <c r="Y172"/>
      <c r="Z172"/>
      <c r="AA172"/>
      <c r="AB172"/>
      <c r="AC172"/>
      <c r="AF172"/>
      <c r="AG172"/>
      <c r="AH172" s="35"/>
    </row>
    <row r="173" spans="25:34" x14ac:dyDescent="0.2">
      <c r="Y173"/>
      <c r="Z173"/>
      <c r="AA173"/>
      <c r="AB173"/>
      <c r="AC173"/>
      <c r="AF173"/>
      <c r="AG173"/>
      <c r="AH173" s="35"/>
    </row>
    <row r="174" spans="25:34" x14ac:dyDescent="0.2">
      <c r="Y174"/>
      <c r="Z174"/>
      <c r="AA174"/>
      <c r="AB174"/>
      <c r="AC174"/>
      <c r="AF174"/>
      <c r="AG174"/>
      <c r="AH174" s="35"/>
    </row>
    <row r="175" spans="25:34" x14ac:dyDescent="0.2">
      <c r="Y175"/>
      <c r="Z175"/>
      <c r="AA175"/>
      <c r="AB175"/>
      <c r="AC175"/>
      <c r="AF175"/>
      <c r="AG175"/>
      <c r="AH175" s="35"/>
    </row>
    <row r="176" spans="25:34" x14ac:dyDescent="0.2">
      <c r="Y176"/>
      <c r="Z176"/>
      <c r="AA176"/>
      <c r="AB176"/>
      <c r="AC176"/>
      <c r="AF176"/>
      <c r="AG176"/>
      <c r="AH176" s="35"/>
    </row>
    <row r="177" spans="25:34" x14ac:dyDescent="0.2">
      <c r="Y177"/>
      <c r="Z177"/>
      <c r="AA177"/>
      <c r="AB177"/>
      <c r="AC177"/>
      <c r="AF177"/>
      <c r="AG177"/>
      <c r="AH177" s="35"/>
    </row>
    <row r="178" spans="25:34" x14ac:dyDescent="0.2">
      <c r="Y178"/>
      <c r="Z178"/>
      <c r="AA178"/>
      <c r="AB178"/>
      <c r="AC178"/>
      <c r="AF178"/>
      <c r="AG178"/>
      <c r="AH178" s="35"/>
    </row>
    <row r="179" spans="25:34" x14ac:dyDescent="0.2">
      <c r="Y179"/>
      <c r="Z179"/>
      <c r="AA179"/>
      <c r="AB179"/>
      <c r="AC179"/>
      <c r="AF179"/>
      <c r="AG179"/>
      <c r="AH179" s="35"/>
    </row>
    <row r="180" spans="25:34" x14ac:dyDescent="0.2">
      <c r="Y180"/>
      <c r="Z180"/>
      <c r="AA180"/>
      <c r="AB180"/>
      <c r="AC180"/>
      <c r="AF180"/>
      <c r="AG180"/>
      <c r="AH180" s="35"/>
    </row>
    <row r="181" spans="25:34" x14ac:dyDescent="0.2">
      <c r="Y181"/>
      <c r="Z181"/>
      <c r="AA181"/>
      <c r="AB181"/>
      <c r="AC181"/>
      <c r="AF181"/>
      <c r="AG181"/>
      <c r="AH181" s="35"/>
    </row>
    <row r="182" spans="25:34" x14ac:dyDescent="0.2">
      <c r="Y182"/>
      <c r="Z182"/>
      <c r="AA182"/>
      <c r="AB182"/>
      <c r="AC182"/>
      <c r="AF182"/>
      <c r="AG182"/>
      <c r="AH182" s="35"/>
    </row>
    <row r="183" spans="25:34" x14ac:dyDescent="0.2">
      <c r="Y183"/>
      <c r="Z183"/>
      <c r="AA183"/>
      <c r="AB183"/>
      <c r="AC183"/>
      <c r="AF183"/>
      <c r="AG183"/>
      <c r="AH183" s="35"/>
    </row>
    <row r="184" spans="25:34" x14ac:dyDescent="0.2">
      <c r="Y184"/>
      <c r="Z184"/>
      <c r="AA184"/>
      <c r="AB184"/>
      <c r="AC184"/>
      <c r="AF184"/>
      <c r="AG184"/>
      <c r="AH184" s="35"/>
    </row>
    <row r="185" spans="25:34" x14ac:dyDescent="0.2">
      <c r="Y185"/>
      <c r="Z185"/>
      <c r="AA185"/>
      <c r="AB185"/>
      <c r="AC185"/>
      <c r="AF185"/>
      <c r="AG185"/>
      <c r="AH185" s="35"/>
    </row>
    <row r="186" spans="25:34" x14ac:dyDescent="0.2">
      <c r="Y186"/>
      <c r="Z186"/>
      <c r="AA186"/>
      <c r="AB186"/>
      <c r="AC186"/>
      <c r="AF186"/>
      <c r="AG186"/>
      <c r="AH186" s="35"/>
    </row>
    <row r="187" spans="25:34" x14ac:dyDescent="0.2">
      <c r="Y187"/>
      <c r="Z187"/>
      <c r="AA187"/>
      <c r="AB187"/>
      <c r="AC187"/>
      <c r="AF187"/>
      <c r="AG187"/>
      <c r="AH187" s="35"/>
    </row>
    <row r="188" spans="25:34" x14ac:dyDescent="0.2">
      <c r="Y188"/>
      <c r="Z188"/>
      <c r="AA188"/>
      <c r="AB188"/>
      <c r="AC188"/>
      <c r="AF188"/>
      <c r="AG188"/>
      <c r="AH188" s="35"/>
    </row>
    <row r="189" spans="25:34" x14ac:dyDescent="0.2">
      <c r="Y189"/>
      <c r="Z189"/>
      <c r="AA189"/>
      <c r="AB189"/>
      <c r="AC189"/>
      <c r="AF189"/>
      <c r="AG189"/>
      <c r="AH189" s="35"/>
    </row>
    <row r="190" spans="25:34" x14ac:dyDescent="0.2">
      <c r="Y190"/>
      <c r="Z190"/>
      <c r="AA190"/>
      <c r="AB190"/>
      <c r="AC190"/>
      <c r="AF190"/>
      <c r="AG190"/>
      <c r="AH190" s="35"/>
    </row>
    <row r="191" spans="25:34" x14ac:dyDescent="0.2">
      <c r="Y191"/>
      <c r="Z191"/>
      <c r="AA191"/>
      <c r="AB191"/>
      <c r="AC191"/>
      <c r="AF191"/>
      <c r="AG191"/>
      <c r="AH191" s="35"/>
    </row>
    <row r="192" spans="25:34" x14ac:dyDescent="0.2">
      <c r="Y192"/>
      <c r="Z192"/>
      <c r="AA192"/>
      <c r="AB192"/>
      <c r="AC192"/>
      <c r="AF192"/>
      <c r="AG192"/>
      <c r="AH192" s="35"/>
    </row>
    <row r="193" spans="25:34" x14ac:dyDescent="0.2">
      <c r="Y193"/>
      <c r="Z193"/>
      <c r="AA193"/>
      <c r="AB193"/>
      <c r="AC193"/>
      <c r="AF193"/>
      <c r="AG193"/>
      <c r="AH193" s="35"/>
    </row>
    <row r="194" spans="25:34" x14ac:dyDescent="0.2">
      <c r="Y194"/>
      <c r="Z194"/>
      <c r="AA194"/>
      <c r="AB194"/>
      <c r="AC194"/>
      <c r="AF194"/>
      <c r="AG194"/>
      <c r="AH194" s="35"/>
    </row>
    <row r="195" spans="25:34" x14ac:dyDescent="0.2">
      <c r="Y195"/>
      <c r="Z195"/>
      <c r="AA195"/>
      <c r="AB195"/>
      <c r="AC195"/>
      <c r="AF195"/>
      <c r="AG195"/>
      <c r="AH195" s="35"/>
    </row>
    <row r="196" spans="25:34" x14ac:dyDescent="0.2">
      <c r="Y196"/>
      <c r="Z196"/>
      <c r="AA196"/>
      <c r="AB196"/>
      <c r="AC196"/>
      <c r="AF196"/>
      <c r="AG196"/>
      <c r="AH196" s="35"/>
    </row>
    <row r="197" spans="25:34" x14ac:dyDescent="0.2">
      <c r="Y197"/>
      <c r="Z197"/>
      <c r="AA197"/>
      <c r="AB197"/>
      <c r="AC197"/>
      <c r="AF197"/>
      <c r="AG197"/>
      <c r="AH197" s="35"/>
    </row>
    <row r="198" spans="25:34" x14ac:dyDescent="0.2">
      <c r="Y198"/>
      <c r="Z198"/>
      <c r="AA198"/>
      <c r="AB198"/>
      <c r="AC198"/>
      <c r="AF198"/>
      <c r="AG198"/>
      <c r="AH198" s="35"/>
    </row>
    <row r="199" spans="25:34" x14ac:dyDescent="0.2">
      <c r="Y199"/>
      <c r="Z199"/>
      <c r="AA199"/>
      <c r="AB199"/>
      <c r="AC199"/>
      <c r="AF199"/>
      <c r="AG199"/>
      <c r="AH199" s="35"/>
    </row>
    <row r="200" spans="25:34" x14ac:dyDescent="0.2">
      <c r="Y200"/>
      <c r="Z200"/>
      <c r="AA200"/>
      <c r="AB200"/>
      <c r="AC200"/>
      <c r="AF200"/>
      <c r="AG200"/>
      <c r="AH200" s="35"/>
    </row>
    <row r="201" spans="25:34" x14ac:dyDescent="0.2">
      <c r="Y201"/>
      <c r="Z201"/>
      <c r="AA201"/>
      <c r="AB201"/>
      <c r="AC201"/>
      <c r="AF201"/>
      <c r="AG201"/>
      <c r="AH201" s="35"/>
    </row>
    <row r="202" spans="25:34" x14ac:dyDescent="0.2">
      <c r="Y202"/>
      <c r="Z202"/>
      <c r="AA202"/>
      <c r="AB202"/>
      <c r="AC202"/>
      <c r="AF202"/>
      <c r="AG202"/>
      <c r="AH202" s="35"/>
    </row>
    <row r="203" spans="25:34" x14ac:dyDescent="0.2">
      <c r="Y203"/>
      <c r="Z203"/>
      <c r="AA203"/>
      <c r="AB203"/>
      <c r="AC203"/>
      <c r="AF203"/>
      <c r="AG203"/>
      <c r="AH203" s="35"/>
    </row>
    <row r="204" spans="25:34" x14ac:dyDescent="0.2">
      <c r="Y204"/>
      <c r="Z204"/>
      <c r="AA204"/>
      <c r="AB204"/>
      <c r="AC204"/>
      <c r="AF204"/>
      <c r="AG204"/>
      <c r="AH204" s="35"/>
    </row>
    <row r="205" spans="25:34" x14ac:dyDescent="0.2">
      <c r="Y205"/>
      <c r="Z205"/>
      <c r="AA205"/>
      <c r="AB205"/>
      <c r="AC205"/>
      <c r="AF205"/>
      <c r="AG205"/>
      <c r="AH205" s="35"/>
    </row>
    <row r="206" spans="25:34" x14ac:dyDescent="0.2">
      <c r="Y206"/>
      <c r="Z206"/>
      <c r="AA206"/>
      <c r="AB206"/>
      <c r="AC206"/>
      <c r="AF206"/>
      <c r="AG206"/>
      <c r="AH206" s="35"/>
    </row>
    <row r="207" spans="25:34" x14ac:dyDescent="0.2">
      <c r="Y207"/>
      <c r="Z207"/>
      <c r="AA207"/>
      <c r="AB207"/>
      <c r="AC207"/>
      <c r="AF207"/>
      <c r="AG207"/>
      <c r="AH207" s="35"/>
    </row>
    <row r="208" spans="25:34" x14ac:dyDescent="0.2">
      <c r="Y208"/>
      <c r="Z208"/>
      <c r="AA208"/>
      <c r="AB208"/>
      <c r="AC208"/>
      <c r="AF208"/>
      <c r="AG208"/>
      <c r="AH208" s="35"/>
    </row>
    <row r="209" spans="25:34" x14ac:dyDescent="0.2">
      <c r="Y209"/>
      <c r="Z209"/>
      <c r="AA209"/>
      <c r="AB209"/>
      <c r="AC209"/>
      <c r="AF209"/>
      <c r="AG209"/>
      <c r="AH209" s="35"/>
    </row>
    <row r="210" spans="25:34" x14ac:dyDescent="0.2">
      <c r="Y210"/>
      <c r="Z210"/>
      <c r="AA210"/>
      <c r="AB210"/>
      <c r="AC210"/>
      <c r="AF210"/>
      <c r="AG210"/>
      <c r="AH210" s="35"/>
    </row>
    <row r="211" spans="25:34" x14ac:dyDescent="0.2">
      <c r="Y211"/>
      <c r="Z211"/>
      <c r="AA211"/>
      <c r="AB211"/>
      <c r="AC211"/>
      <c r="AF211"/>
      <c r="AG211"/>
      <c r="AH211" s="35"/>
    </row>
    <row r="212" spans="25:34" x14ac:dyDescent="0.2">
      <c r="Y212"/>
      <c r="Z212"/>
      <c r="AA212"/>
      <c r="AB212"/>
      <c r="AC212"/>
      <c r="AF212"/>
      <c r="AG212"/>
      <c r="AH212" s="35"/>
    </row>
    <row r="213" spans="25:34" x14ac:dyDescent="0.2">
      <c r="Y213"/>
      <c r="Z213"/>
      <c r="AA213"/>
      <c r="AB213"/>
      <c r="AC213"/>
      <c r="AF213"/>
      <c r="AG213"/>
      <c r="AH213" s="35"/>
    </row>
    <row r="214" spans="25:34" x14ac:dyDescent="0.2">
      <c r="Y214"/>
      <c r="Z214"/>
      <c r="AA214"/>
      <c r="AB214"/>
      <c r="AC214"/>
      <c r="AF214"/>
      <c r="AG214"/>
      <c r="AH214" s="35"/>
    </row>
    <row r="215" spans="25:34" x14ac:dyDescent="0.2">
      <c r="Y215"/>
      <c r="Z215"/>
      <c r="AA215"/>
      <c r="AB215"/>
      <c r="AC215"/>
      <c r="AF215"/>
      <c r="AG215"/>
      <c r="AH215" s="35"/>
    </row>
    <row r="216" spans="25:34" x14ac:dyDescent="0.2">
      <c r="Y216"/>
      <c r="Z216"/>
      <c r="AA216"/>
      <c r="AB216"/>
      <c r="AC216"/>
      <c r="AF216"/>
      <c r="AG216"/>
      <c r="AH216" s="35"/>
    </row>
    <row r="217" spans="25:34" x14ac:dyDescent="0.2">
      <c r="Y217"/>
      <c r="Z217"/>
      <c r="AA217"/>
      <c r="AB217"/>
      <c r="AC217"/>
      <c r="AF217"/>
      <c r="AG217"/>
      <c r="AH217" s="35"/>
    </row>
    <row r="218" spans="25:34" x14ac:dyDescent="0.2">
      <c r="Y218"/>
      <c r="Z218"/>
      <c r="AA218"/>
      <c r="AB218"/>
      <c r="AC218"/>
      <c r="AF218"/>
      <c r="AG218"/>
      <c r="AH218" s="35"/>
    </row>
    <row r="219" spans="25:34" x14ac:dyDescent="0.2">
      <c r="Y219"/>
      <c r="Z219"/>
      <c r="AA219"/>
      <c r="AB219"/>
      <c r="AC219"/>
      <c r="AF219"/>
      <c r="AG219"/>
      <c r="AH219" s="35"/>
    </row>
    <row r="220" spans="25:34" x14ac:dyDescent="0.2">
      <c r="Y220"/>
      <c r="Z220"/>
      <c r="AA220"/>
      <c r="AB220"/>
      <c r="AC220"/>
      <c r="AF220"/>
      <c r="AG220"/>
      <c r="AH220" s="35"/>
    </row>
    <row r="221" spans="25:34" x14ac:dyDescent="0.2">
      <c r="Y221"/>
      <c r="Z221"/>
      <c r="AA221"/>
      <c r="AB221"/>
      <c r="AC221"/>
      <c r="AF221"/>
      <c r="AG221"/>
      <c r="AH221" s="35"/>
    </row>
    <row r="222" spans="25:34" x14ac:dyDescent="0.2">
      <c r="Y222"/>
      <c r="Z222"/>
      <c r="AA222"/>
      <c r="AB222"/>
      <c r="AC222"/>
      <c r="AF222"/>
      <c r="AG222"/>
      <c r="AH222" s="35"/>
    </row>
    <row r="223" spans="25:34" x14ac:dyDescent="0.2">
      <c r="Y223"/>
      <c r="Z223"/>
      <c r="AA223"/>
      <c r="AB223"/>
      <c r="AC223"/>
      <c r="AF223"/>
      <c r="AG223"/>
      <c r="AH223" s="35"/>
    </row>
    <row r="224" spans="25:34" x14ac:dyDescent="0.2">
      <c r="Y224"/>
      <c r="Z224"/>
      <c r="AA224"/>
      <c r="AB224"/>
      <c r="AC224"/>
      <c r="AF224"/>
      <c r="AG224"/>
      <c r="AH224" s="35"/>
    </row>
    <row r="225" spans="25:34" x14ac:dyDescent="0.2">
      <c r="Y225"/>
      <c r="Z225"/>
      <c r="AA225"/>
      <c r="AB225"/>
      <c r="AC225"/>
      <c r="AF225"/>
      <c r="AG225"/>
      <c r="AH225" s="35"/>
    </row>
    <row r="226" spans="25:34" x14ac:dyDescent="0.2">
      <c r="Y226"/>
      <c r="Z226"/>
      <c r="AA226"/>
      <c r="AB226"/>
      <c r="AC226"/>
      <c r="AF226"/>
      <c r="AG226"/>
      <c r="AH226" s="35"/>
    </row>
    <row r="227" spans="25:34" x14ac:dyDescent="0.2">
      <c r="Y227"/>
      <c r="Z227"/>
      <c r="AA227"/>
      <c r="AB227"/>
      <c r="AC227"/>
      <c r="AF227"/>
      <c r="AG227"/>
      <c r="AH227" s="35"/>
    </row>
    <row r="228" spans="25:34" x14ac:dyDescent="0.2">
      <c r="Y228"/>
      <c r="Z228"/>
      <c r="AA228"/>
      <c r="AB228"/>
      <c r="AC228"/>
      <c r="AF228"/>
      <c r="AG228"/>
      <c r="AH228" s="35"/>
    </row>
    <row r="229" spans="25:34" x14ac:dyDescent="0.2">
      <c r="Y229"/>
      <c r="Z229"/>
      <c r="AA229"/>
      <c r="AB229"/>
      <c r="AC229"/>
      <c r="AF229"/>
      <c r="AG229"/>
      <c r="AH229" s="35"/>
    </row>
    <row r="230" spans="25:34" x14ac:dyDescent="0.2">
      <c r="Y230"/>
      <c r="Z230"/>
      <c r="AA230"/>
      <c r="AB230"/>
      <c r="AC230"/>
      <c r="AF230"/>
      <c r="AG230"/>
      <c r="AH230" s="35"/>
    </row>
    <row r="231" spans="25:34" x14ac:dyDescent="0.2">
      <c r="Y231"/>
      <c r="Z231"/>
      <c r="AA231"/>
      <c r="AB231"/>
      <c r="AC231"/>
      <c r="AF231"/>
      <c r="AG231"/>
      <c r="AH231" s="35"/>
    </row>
    <row r="232" spans="25:34" x14ac:dyDescent="0.2">
      <c r="Y232"/>
      <c r="Z232"/>
      <c r="AA232"/>
      <c r="AB232"/>
      <c r="AC232"/>
      <c r="AF232"/>
      <c r="AG232"/>
      <c r="AH232" s="35"/>
    </row>
    <row r="233" spans="25:34" x14ac:dyDescent="0.2">
      <c r="Y233"/>
      <c r="Z233"/>
      <c r="AA233"/>
      <c r="AB233"/>
      <c r="AC233"/>
      <c r="AF233"/>
      <c r="AG233"/>
      <c r="AH233" s="35"/>
    </row>
    <row r="234" spans="25:34" x14ac:dyDescent="0.2">
      <c r="Y234"/>
      <c r="Z234"/>
      <c r="AA234"/>
      <c r="AB234"/>
      <c r="AC234"/>
      <c r="AF234"/>
      <c r="AG234"/>
      <c r="AH234" s="35"/>
    </row>
    <row r="235" spans="25:34" x14ac:dyDescent="0.2">
      <c r="Y235"/>
      <c r="Z235"/>
      <c r="AA235"/>
      <c r="AB235"/>
      <c r="AC235"/>
      <c r="AF235"/>
      <c r="AG235"/>
      <c r="AH235" s="35"/>
    </row>
    <row r="236" spans="25:34" x14ac:dyDescent="0.2">
      <c r="Y236"/>
      <c r="Z236"/>
      <c r="AA236"/>
      <c r="AB236"/>
      <c r="AC236"/>
      <c r="AF236"/>
      <c r="AG236"/>
      <c r="AH236" s="35"/>
    </row>
    <row r="237" spans="25:34" x14ac:dyDescent="0.2">
      <c r="Y237"/>
      <c r="Z237"/>
      <c r="AA237"/>
      <c r="AB237"/>
      <c r="AC237"/>
      <c r="AF237"/>
      <c r="AG237"/>
      <c r="AH237" s="35"/>
    </row>
    <row r="238" spans="25:34" x14ac:dyDescent="0.2">
      <c r="Y238"/>
      <c r="Z238"/>
      <c r="AA238"/>
      <c r="AB238"/>
      <c r="AC238"/>
      <c r="AF238"/>
      <c r="AG238"/>
      <c r="AH238" s="35"/>
    </row>
    <row r="239" spans="25:34" x14ac:dyDescent="0.2">
      <c r="Y239"/>
      <c r="Z239"/>
      <c r="AA239"/>
      <c r="AB239"/>
      <c r="AC239"/>
      <c r="AF239"/>
      <c r="AG239"/>
      <c r="AH239" s="35"/>
    </row>
    <row r="240" spans="25:34" x14ac:dyDescent="0.2">
      <c r="Y240"/>
      <c r="Z240"/>
      <c r="AA240"/>
      <c r="AB240"/>
      <c r="AC240"/>
      <c r="AF240"/>
      <c r="AG240"/>
      <c r="AH240" s="35"/>
    </row>
    <row r="241" spans="25:34" x14ac:dyDescent="0.2">
      <c r="Y241"/>
      <c r="Z241"/>
      <c r="AA241"/>
      <c r="AB241"/>
      <c r="AC241"/>
      <c r="AF241"/>
      <c r="AG241"/>
      <c r="AH241" s="35"/>
    </row>
    <row r="242" spans="25:34" x14ac:dyDescent="0.2">
      <c r="Y242"/>
      <c r="Z242"/>
      <c r="AA242"/>
      <c r="AB242"/>
      <c r="AC242"/>
      <c r="AF242"/>
      <c r="AG242"/>
      <c r="AH242" s="35"/>
    </row>
    <row r="243" spans="25:34" x14ac:dyDescent="0.2">
      <c r="Y243"/>
      <c r="Z243"/>
      <c r="AA243"/>
      <c r="AB243"/>
      <c r="AC243"/>
      <c r="AF243"/>
      <c r="AG243"/>
      <c r="AH243" s="35"/>
    </row>
    <row r="244" spans="25:34" x14ac:dyDescent="0.2">
      <c r="Y244"/>
      <c r="Z244"/>
      <c r="AA244"/>
      <c r="AB244"/>
      <c r="AC244"/>
      <c r="AF244"/>
      <c r="AG244"/>
      <c r="AH244" s="35"/>
    </row>
    <row r="245" spans="25:34" x14ac:dyDescent="0.2">
      <c r="Y245"/>
      <c r="Z245"/>
      <c r="AA245"/>
      <c r="AB245"/>
      <c r="AC245"/>
      <c r="AF245"/>
      <c r="AG245"/>
      <c r="AH245" s="35"/>
    </row>
    <row r="246" spans="25:34" x14ac:dyDescent="0.2">
      <c r="Y246"/>
      <c r="Z246"/>
      <c r="AA246"/>
      <c r="AB246"/>
      <c r="AC246"/>
      <c r="AF246"/>
      <c r="AG246"/>
      <c r="AH246" s="35"/>
    </row>
    <row r="247" spans="25:34" x14ac:dyDescent="0.2">
      <c r="Y247"/>
      <c r="Z247"/>
      <c r="AA247"/>
      <c r="AB247"/>
      <c r="AC247"/>
      <c r="AF247"/>
      <c r="AG247"/>
      <c r="AH247" s="35"/>
    </row>
    <row r="248" spans="25:34" x14ac:dyDescent="0.2">
      <c r="Y248"/>
      <c r="Z248"/>
      <c r="AA248"/>
      <c r="AB248"/>
      <c r="AC248"/>
      <c r="AF248"/>
      <c r="AG248"/>
      <c r="AH248" s="35"/>
    </row>
    <row r="249" spans="25:34" x14ac:dyDescent="0.2">
      <c r="Y249"/>
      <c r="Z249"/>
      <c r="AA249"/>
      <c r="AB249"/>
      <c r="AC249"/>
      <c r="AF249"/>
      <c r="AG249"/>
      <c r="AH249" s="35"/>
    </row>
    <row r="250" spans="25:34" x14ac:dyDescent="0.2">
      <c r="Y250"/>
      <c r="Z250"/>
      <c r="AA250"/>
      <c r="AB250"/>
      <c r="AC250"/>
      <c r="AF250"/>
      <c r="AG250"/>
      <c r="AH250" s="35"/>
    </row>
    <row r="251" spans="25:34" x14ac:dyDescent="0.2">
      <c r="Y251"/>
      <c r="Z251"/>
      <c r="AA251"/>
      <c r="AB251"/>
      <c r="AC251"/>
      <c r="AF251"/>
      <c r="AG251"/>
      <c r="AH251" s="35"/>
    </row>
    <row r="252" spans="25:34" x14ac:dyDescent="0.2">
      <c r="Y252"/>
      <c r="Z252"/>
      <c r="AA252"/>
      <c r="AB252"/>
      <c r="AC252"/>
      <c r="AF252"/>
      <c r="AG252"/>
      <c r="AH252" s="35"/>
    </row>
    <row r="253" spans="25:34" x14ac:dyDescent="0.2">
      <c r="Y253"/>
      <c r="Z253"/>
      <c r="AA253"/>
      <c r="AB253"/>
      <c r="AC253"/>
      <c r="AF253"/>
      <c r="AG253"/>
      <c r="AH253" s="35"/>
    </row>
    <row r="254" spans="25:34" x14ac:dyDescent="0.2">
      <c r="Y254"/>
      <c r="Z254"/>
      <c r="AA254"/>
      <c r="AB254"/>
      <c r="AC254"/>
      <c r="AF254"/>
      <c r="AG254"/>
      <c r="AH254" s="35"/>
    </row>
    <row r="255" spans="25:34" x14ac:dyDescent="0.2">
      <c r="Y255"/>
      <c r="Z255"/>
      <c r="AA255"/>
      <c r="AB255"/>
      <c r="AC255"/>
      <c r="AF255"/>
      <c r="AG255"/>
      <c r="AH255" s="35"/>
    </row>
    <row r="256" spans="25:34" x14ac:dyDescent="0.2">
      <c r="Y256"/>
      <c r="Z256"/>
      <c r="AA256"/>
      <c r="AB256"/>
      <c r="AC256"/>
      <c r="AF256"/>
      <c r="AG256"/>
      <c r="AH256" s="35"/>
    </row>
    <row r="257" spans="25:34" x14ac:dyDescent="0.2">
      <c r="Y257"/>
      <c r="Z257"/>
      <c r="AA257"/>
      <c r="AB257"/>
      <c r="AC257"/>
      <c r="AF257"/>
      <c r="AG257"/>
      <c r="AH257" s="35"/>
    </row>
    <row r="258" spans="25:34" x14ac:dyDescent="0.2">
      <c r="Y258"/>
      <c r="Z258"/>
      <c r="AA258"/>
      <c r="AB258"/>
      <c r="AC258"/>
      <c r="AF258"/>
      <c r="AG258"/>
      <c r="AH258" s="35"/>
    </row>
    <row r="259" spans="25:34" x14ac:dyDescent="0.2">
      <c r="Y259"/>
      <c r="Z259"/>
      <c r="AA259"/>
      <c r="AB259"/>
      <c r="AC259"/>
      <c r="AF259"/>
      <c r="AG259"/>
      <c r="AH259" s="35"/>
    </row>
    <row r="260" spans="25:34" x14ac:dyDescent="0.2">
      <c r="Y260"/>
      <c r="Z260"/>
      <c r="AA260"/>
      <c r="AB260"/>
      <c r="AC260"/>
      <c r="AF260"/>
      <c r="AG260"/>
      <c r="AH260" s="35"/>
    </row>
    <row r="261" spans="25:34" x14ac:dyDescent="0.2">
      <c r="Y261"/>
      <c r="Z261"/>
      <c r="AA261"/>
      <c r="AB261"/>
      <c r="AC261"/>
      <c r="AF261"/>
      <c r="AG261"/>
      <c r="AH261" s="35"/>
    </row>
    <row r="262" spans="25:34" x14ac:dyDescent="0.2">
      <c r="Y262"/>
      <c r="Z262"/>
      <c r="AA262"/>
      <c r="AB262"/>
      <c r="AC262"/>
      <c r="AF262"/>
      <c r="AG262"/>
      <c r="AH262" s="35"/>
    </row>
    <row r="263" spans="25:34" x14ac:dyDescent="0.2">
      <c r="Y263"/>
      <c r="Z263"/>
      <c r="AA263"/>
      <c r="AB263"/>
      <c r="AC263"/>
      <c r="AF263"/>
      <c r="AG263"/>
      <c r="AH263" s="35"/>
    </row>
    <row r="264" spans="25:34" x14ac:dyDescent="0.2">
      <c r="Y264"/>
      <c r="Z264"/>
      <c r="AA264"/>
      <c r="AB264"/>
      <c r="AC264"/>
      <c r="AF264"/>
      <c r="AG264"/>
      <c r="AH264" s="35"/>
    </row>
    <row r="265" spans="25:34" x14ac:dyDescent="0.2">
      <c r="Y265"/>
      <c r="Z265"/>
      <c r="AA265"/>
      <c r="AB265"/>
      <c r="AC265"/>
      <c r="AF265"/>
      <c r="AG265"/>
      <c r="AH265" s="35"/>
    </row>
    <row r="266" spans="25:34" x14ac:dyDescent="0.2">
      <c r="Y266"/>
      <c r="Z266"/>
      <c r="AA266"/>
      <c r="AB266"/>
      <c r="AC266"/>
      <c r="AF266"/>
      <c r="AG266"/>
      <c r="AH266" s="35"/>
    </row>
    <row r="267" spans="25:34" x14ac:dyDescent="0.2">
      <c r="Y267"/>
      <c r="Z267"/>
      <c r="AA267"/>
      <c r="AB267"/>
      <c r="AC267"/>
      <c r="AF267"/>
      <c r="AG267"/>
      <c r="AH267" s="35"/>
    </row>
    <row r="268" spans="25:34" x14ac:dyDescent="0.2">
      <c r="Y268"/>
      <c r="Z268"/>
      <c r="AA268"/>
      <c r="AB268"/>
      <c r="AC268"/>
      <c r="AF268"/>
      <c r="AG268"/>
      <c r="AH268" s="35"/>
    </row>
    <row r="269" spans="25:34" x14ac:dyDescent="0.2">
      <c r="Y269"/>
      <c r="Z269"/>
      <c r="AA269"/>
      <c r="AB269"/>
      <c r="AC269"/>
      <c r="AF269"/>
      <c r="AG269"/>
      <c r="AH269" s="35"/>
    </row>
    <row r="270" spans="25:34" x14ac:dyDescent="0.2">
      <c r="Y270"/>
      <c r="Z270"/>
      <c r="AA270"/>
      <c r="AB270"/>
      <c r="AC270"/>
      <c r="AF270"/>
      <c r="AG270"/>
      <c r="AH270" s="35"/>
    </row>
    <row r="271" spans="25:34" x14ac:dyDescent="0.2">
      <c r="Y271"/>
      <c r="Z271"/>
      <c r="AA271"/>
      <c r="AB271"/>
      <c r="AC271"/>
      <c r="AF271"/>
      <c r="AG271"/>
      <c r="AH271" s="35"/>
    </row>
    <row r="272" spans="25:34" x14ac:dyDescent="0.2">
      <c r="Y272"/>
      <c r="Z272"/>
      <c r="AA272"/>
      <c r="AB272"/>
      <c r="AC272"/>
      <c r="AF272"/>
      <c r="AG272"/>
      <c r="AH272" s="35"/>
    </row>
    <row r="273" spans="25:34" x14ac:dyDescent="0.2">
      <c r="Y273"/>
      <c r="Z273"/>
      <c r="AA273"/>
      <c r="AB273"/>
      <c r="AC273"/>
      <c r="AF273"/>
      <c r="AG273"/>
      <c r="AH273" s="35"/>
    </row>
    <row r="274" spans="25:34" x14ac:dyDescent="0.2">
      <c r="Y274"/>
      <c r="Z274"/>
      <c r="AA274"/>
      <c r="AB274"/>
      <c r="AC274"/>
      <c r="AF274"/>
      <c r="AG274"/>
      <c r="AH274" s="35"/>
    </row>
    <row r="275" spans="25:34" x14ac:dyDescent="0.2">
      <c r="Y275"/>
      <c r="Z275"/>
      <c r="AA275"/>
      <c r="AB275"/>
      <c r="AC275"/>
      <c r="AF275"/>
      <c r="AG275"/>
      <c r="AH275" s="35"/>
    </row>
    <row r="276" spans="25:34" x14ac:dyDescent="0.2">
      <c r="Y276"/>
      <c r="Z276"/>
      <c r="AA276"/>
      <c r="AB276"/>
      <c r="AC276"/>
      <c r="AF276"/>
      <c r="AG276"/>
      <c r="AH276" s="35"/>
    </row>
    <row r="277" spans="25:34" x14ac:dyDescent="0.2">
      <c r="Y277"/>
      <c r="Z277"/>
      <c r="AA277"/>
      <c r="AB277"/>
      <c r="AC277"/>
      <c r="AF277"/>
      <c r="AG277"/>
      <c r="AH277" s="35"/>
    </row>
    <row r="278" spans="25:34" x14ac:dyDescent="0.2">
      <c r="Y278"/>
      <c r="Z278"/>
      <c r="AA278"/>
      <c r="AB278"/>
      <c r="AC278"/>
      <c r="AF278"/>
      <c r="AG278"/>
      <c r="AH278" s="35"/>
    </row>
    <row r="279" spans="25:34" x14ac:dyDescent="0.2">
      <c r="Y279"/>
      <c r="Z279"/>
      <c r="AA279"/>
      <c r="AB279"/>
      <c r="AC279"/>
      <c r="AF279"/>
      <c r="AG279"/>
      <c r="AH279" s="35"/>
    </row>
    <row r="280" spans="25:34" x14ac:dyDescent="0.2">
      <c r="Y280"/>
      <c r="Z280"/>
      <c r="AA280"/>
      <c r="AB280"/>
      <c r="AC280"/>
      <c r="AF280"/>
      <c r="AG280"/>
      <c r="AH280" s="35"/>
    </row>
    <row r="281" spans="25:34" x14ac:dyDescent="0.2">
      <c r="Y281"/>
      <c r="Z281"/>
      <c r="AA281"/>
      <c r="AB281"/>
      <c r="AC281"/>
      <c r="AF281"/>
      <c r="AG281"/>
      <c r="AH281" s="35"/>
    </row>
    <row r="282" spans="25:34" x14ac:dyDescent="0.2">
      <c r="Y282"/>
      <c r="Z282"/>
      <c r="AA282"/>
      <c r="AB282"/>
      <c r="AC282"/>
      <c r="AF282"/>
      <c r="AG282"/>
      <c r="AH282" s="35"/>
    </row>
    <row r="283" spans="25:34" x14ac:dyDescent="0.2">
      <c r="Y283"/>
      <c r="Z283"/>
      <c r="AA283"/>
      <c r="AB283"/>
      <c r="AC283"/>
      <c r="AF283"/>
      <c r="AG283"/>
      <c r="AH283" s="35"/>
    </row>
    <row r="284" spans="25:34" x14ac:dyDescent="0.2">
      <c r="Y284"/>
      <c r="Z284"/>
      <c r="AA284"/>
      <c r="AB284"/>
      <c r="AC284"/>
      <c r="AF284"/>
      <c r="AG284"/>
      <c r="AH284" s="35"/>
    </row>
    <row r="285" spans="25:34" x14ac:dyDescent="0.2">
      <c r="Y285"/>
      <c r="Z285"/>
      <c r="AA285"/>
      <c r="AB285"/>
      <c r="AC285"/>
      <c r="AF285"/>
      <c r="AG285"/>
      <c r="AH285" s="35"/>
    </row>
    <row r="286" spans="25:34" x14ac:dyDescent="0.2">
      <c r="Y286"/>
      <c r="Z286"/>
      <c r="AA286"/>
      <c r="AB286"/>
      <c r="AC286"/>
      <c r="AF286"/>
      <c r="AG286"/>
      <c r="AH286" s="35"/>
    </row>
    <row r="287" spans="25:34" x14ac:dyDescent="0.2">
      <c r="Y287"/>
      <c r="Z287"/>
      <c r="AA287"/>
      <c r="AB287"/>
      <c r="AC287"/>
      <c r="AF287"/>
      <c r="AG287"/>
      <c r="AH287" s="35"/>
    </row>
    <row r="288" spans="25:34" x14ac:dyDescent="0.2">
      <c r="Y288"/>
      <c r="Z288"/>
      <c r="AA288"/>
      <c r="AB288"/>
      <c r="AC288"/>
      <c r="AF288"/>
      <c r="AG288"/>
      <c r="AH288" s="35"/>
    </row>
    <row r="289" spans="25:34" x14ac:dyDescent="0.2">
      <c r="Y289"/>
      <c r="Z289"/>
      <c r="AA289"/>
      <c r="AB289"/>
      <c r="AC289"/>
      <c r="AF289"/>
      <c r="AG289"/>
      <c r="AH289" s="35"/>
    </row>
    <row r="290" spans="25:34" x14ac:dyDescent="0.2">
      <c r="Y290"/>
      <c r="Z290"/>
      <c r="AA290"/>
      <c r="AB290"/>
      <c r="AC290"/>
      <c r="AF290"/>
      <c r="AG290"/>
      <c r="AH290" s="35"/>
    </row>
    <row r="291" spans="25:34" x14ac:dyDescent="0.2">
      <c r="Y291"/>
      <c r="Z291"/>
      <c r="AA291"/>
      <c r="AB291"/>
      <c r="AC291"/>
      <c r="AF291"/>
      <c r="AG291"/>
      <c r="AH291" s="35"/>
    </row>
    <row r="292" spans="25:34" x14ac:dyDescent="0.2">
      <c r="Y292"/>
      <c r="Z292"/>
      <c r="AA292"/>
      <c r="AB292"/>
      <c r="AC292"/>
      <c r="AF292"/>
      <c r="AG292"/>
      <c r="AH292" s="35"/>
    </row>
    <row r="293" spans="25:34" x14ac:dyDescent="0.2">
      <c r="Y293"/>
      <c r="Z293"/>
      <c r="AA293"/>
      <c r="AB293"/>
      <c r="AC293"/>
      <c r="AF293"/>
      <c r="AG293"/>
      <c r="AH293" s="35"/>
    </row>
    <row r="294" spans="25:34" x14ac:dyDescent="0.2">
      <c r="Y294"/>
      <c r="Z294"/>
      <c r="AA294"/>
      <c r="AB294"/>
      <c r="AC294"/>
      <c r="AF294"/>
      <c r="AG294"/>
      <c r="AH294" s="35"/>
    </row>
    <row r="295" spans="25:34" x14ac:dyDescent="0.2">
      <c r="Y295"/>
      <c r="Z295"/>
      <c r="AA295"/>
      <c r="AB295"/>
      <c r="AC295"/>
      <c r="AF295"/>
      <c r="AG295"/>
      <c r="AH295" s="35"/>
    </row>
    <row r="296" spans="25:34" x14ac:dyDescent="0.2">
      <c r="Y296"/>
      <c r="Z296"/>
      <c r="AA296"/>
      <c r="AB296"/>
      <c r="AC296"/>
      <c r="AF296"/>
      <c r="AG296"/>
      <c r="AH296" s="35"/>
    </row>
    <row r="297" spans="25:34" x14ac:dyDescent="0.2">
      <c r="Y297"/>
      <c r="Z297"/>
      <c r="AA297"/>
      <c r="AB297"/>
      <c r="AC297"/>
      <c r="AF297"/>
      <c r="AG297"/>
      <c r="AH297" s="35"/>
    </row>
    <row r="298" spans="25:34" x14ac:dyDescent="0.2">
      <c r="Y298"/>
      <c r="Z298"/>
      <c r="AA298"/>
      <c r="AB298"/>
      <c r="AC298"/>
      <c r="AF298"/>
      <c r="AG298"/>
      <c r="AH298" s="35"/>
    </row>
    <row r="299" spans="25:34" x14ac:dyDescent="0.2">
      <c r="Y299"/>
      <c r="Z299"/>
      <c r="AA299"/>
      <c r="AB299"/>
      <c r="AC299"/>
      <c r="AF299"/>
      <c r="AG299"/>
      <c r="AH299" s="35"/>
    </row>
    <row r="300" spans="25:34" x14ac:dyDescent="0.2">
      <c r="Y300"/>
      <c r="Z300"/>
      <c r="AA300"/>
      <c r="AB300"/>
      <c r="AC300"/>
      <c r="AF300"/>
      <c r="AG300"/>
      <c r="AH300" s="35"/>
    </row>
    <row r="301" spans="25:34" x14ac:dyDescent="0.2">
      <c r="Y301"/>
      <c r="Z301"/>
      <c r="AA301"/>
      <c r="AB301"/>
      <c r="AC301"/>
      <c r="AF301"/>
      <c r="AG301"/>
      <c r="AH301" s="35"/>
    </row>
    <row r="302" spans="25:34" x14ac:dyDescent="0.2">
      <c r="Y302"/>
      <c r="Z302"/>
      <c r="AA302"/>
      <c r="AB302"/>
      <c r="AC302"/>
      <c r="AF302"/>
      <c r="AG302"/>
      <c r="AH302" s="35"/>
    </row>
    <row r="303" spans="25:34" x14ac:dyDescent="0.2">
      <c r="Y303"/>
      <c r="Z303"/>
      <c r="AA303"/>
      <c r="AB303"/>
      <c r="AC303"/>
      <c r="AF303"/>
      <c r="AG303"/>
      <c r="AH303" s="35"/>
    </row>
    <row r="304" spans="25:34" x14ac:dyDescent="0.2">
      <c r="Y304"/>
      <c r="Z304"/>
      <c r="AA304"/>
      <c r="AB304"/>
      <c r="AC304"/>
      <c r="AF304"/>
      <c r="AG304"/>
      <c r="AH304" s="35"/>
    </row>
    <row r="305" spans="25:34" x14ac:dyDescent="0.2">
      <c r="Y305"/>
      <c r="Z305"/>
      <c r="AA305"/>
      <c r="AB305"/>
      <c r="AC305"/>
      <c r="AF305"/>
      <c r="AG305"/>
      <c r="AH305" s="35"/>
    </row>
    <row r="306" spans="25:34" x14ac:dyDescent="0.2">
      <c r="Y306"/>
      <c r="Z306"/>
      <c r="AA306"/>
      <c r="AB306"/>
      <c r="AC306"/>
      <c r="AF306"/>
      <c r="AG306"/>
      <c r="AH306" s="35"/>
    </row>
    <row r="307" spans="25:34" x14ac:dyDescent="0.2">
      <c r="Y307"/>
      <c r="Z307"/>
      <c r="AA307"/>
      <c r="AB307"/>
      <c r="AC307"/>
      <c r="AF307"/>
      <c r="AG307"/>
      <c r="AH307" s="35"/>
    </row>
    <row r="308" spans="25:34" x14ac:dyDescent="0.2">
      <c r="Y308"/>
      <c r="Z308"/>
      <c r="AA308"/>
      <c r="AB308"/>
      <c r="AC308"/>
      <c r="AF308"/>
      <c r="AG308"/>
      <c r="AH308" s="35"/>
    </row>
    <row r="309" spans="25:34" x14ac:dyDescent="0.2">
      <c r="Y309"/>
      <c r="Z309"/>
      <c r="AA309"/>
      <c r="AB309"/>
      <c r="AC309"/>
      <c r="AF309"/>
      <c r="AG309"/>
      <c r="AH309" s="35"/>
    </row>
    <row r="310" spans="25:34" x14ac:dyDescent="0.2">
      <c r="Y310"/>
      <c r="Z310"/>
      <c r="AA310"/>
      <c r="AB310"/>
      <c r="AC310"/>
      <c r="AF310"/>
      <c r="AG310"/>
      <c r="AH310" s="35"/>
    </row>
    <row r="311" spans="25:34" x14ac:dyDescent="0.2">
      <c r="Y311"/>
      <c r="Z311"/>
      <c r="AA311"/>
      <c r="AB311"/>
      <c r="AC311"/>
      <c r="AF311"/>
      <c r="AG311"/>
      <c r="AH311" s="35"/>
    </row>
    <row r="312" spans="25:34" x14ac:dyDescent="0.2">
      <c r="Y312"/>
      <c r="Z312"/>
      <c r="AA312"/>
      <c r="AB312"/>
      <c r="AC312"/>
      <c r="AF312"/>
      <c r="AG312"/>
      <c r="AH312" s="35"/>
    </row>
    <row r="313" spans="25:34" x14ac:dyDescent="0.2">
      <c r="Y313"/>
      <c r="Z313"/>
      <c r="AA313"/>
      <c r="AB313"/>
      <c r="AC313"/>
      <c r="AF313"/>
      <c r="AG313"/>
      <c r="AH313" s="35"/>
    </row>
    <row r="314" spans="25:34" x14ac:dyDescent="0.2">
      <c r="Y314"/>
      <c r="Z314"/>
      <c r="AA314"/>
      <c r="AB314"/>
      <c r="AC314"/>
      <c r="AF314"/>
      <c r="AG314"/>
      <c r="AH314" s="35"/>
    </row>
    <row r="315" spans="25:34" x14ac:dyDescent="0.2">
      <c r="Y315"/>
      <c r="Z315"/>
      <c r="AA315"/>
      <c r="AB315"/>
      <c r="AC315"/>
      <c r="AF315"/>
      <c r="AG315"/>
      <c r="AH315" s="35"/>
    </row>
    <row r="316" spans="25:34" x14ac:dyDescent="0.2">
      <c r="Y316"/>
      <c r="Z316"/>
      <c r="AA316"/>
      <c r="AB316"/>
      <c r="AC316"/>
      <c r="AF316"/>
      <c r="AG316"/>
      <c r="AH316" s="35"/>
    </row>
    <row r="317" spans="25:34" x14ac:dyDescent="0.2">
      <c r="Y317"/>
      <c r="Z317"/>
      <c r="AA317"/>
      <c r="AB317"/>
      <c r="AC317"/>
      <c r="AF317"/>
      <c r="AG317"/>
      <c r="AH317" s="35"/>
    </row>
    <row r="318" spans="25:34" x14ac:dyDescent="0.2">
      <c r="Y318"/>
      <c r="Z318"/>
      <c r="AA318"/>
      <c r="AB318"/>
      <c r="AC318"/>
      <c r="AF318"/>
      <c r="AG318"/>
      <c r="AH318" s="35"/>
    </row>
    <row r="319" spans="25:34" x14ac:dyDescent="0.2">
      <c r="Y319"/>
      <c r="Z319"/>
      <c r="AA319"/>
      <c r="AB319"/>
      <c r="AC319"/>
      <c r="AF319"/>
      <c r="AG319"/>
      <c r="AH319" s="35"/>
    </row>
    <row r="320" spans="25:34" x14ac:dyDescent="0.2">
      <c r="Y320"/>
      <c r="Z320"/>
      <c r="AA320"/>
      <c r="AB320"/>
      <c r="AC320"/>
      <c r="AF320"/>
      <c r="AG320"/>
      <c r="AH320" s="35"/>
    </row>
    <row r="321" spans="25:34" x14ac:dyDescent="0.2">
      <c r="Y321"/>
      <c r="Z321"/>
      <c r="AA321"/>
      <c r="AB321"/>
      <c r="AC321"/>
      <c r="AF321"/>
      <c r="AG321"/>
      <c r="AH321" s="35"/>
    </row>
    <row r="322" spans="25:34" x14ac:dyDescent="0.2">
      <c r="Y322"/>
      <c r="Z322"/>
      <c r="AA322"/>
      <c r="AB322"/>
      <c r="AC322"/>
      <c r="AF322"/>
      <c r="AG322"/>
      <c r="AH322" s="35"/>
    </row>
    <row r="323" spans="25:34" x14ac:dyDescent="0.2">
      <c r="Y323"/>
      <c r="Z323"/>
      <c r="AA323"/>
      <c r="AB323"/>
      <c r="AC323"/>
      <c r="AF323"/>
      <c r="AG323"/>
      <c r="AH323" s="35"/>
    </row>
    <row r="324" spans="25:34" x14ac:dyDescent="0.2">
      <c r="Y324"/>
      <c r="Z324"/>
      <c r="AA324"/>
      <c r="AB324"/>
      <c r="AC324"/>
      <c r="AF324"/>
      <c r="AG324"/>
      <c r="AH324" s="35"/>
    </row>
    <row r="325" spans="25:34" x14ac:dyDescent="0.2">
      <c r="Y325"/>
      <c r="Z325"/>
      <c r="AA325"/>
      <c r="AB325"/>
      <c r="AC325"/>
      <c r="AF325"/>
      <c r="AG325"/>
      <c r="AH325" s="35"/>
    </row>
    <row r="326" spans="25:34" x14ac:dyDescent="0.2">
      <c r="Y326"/>
      <c r="Z326"/>
      <c r="AA326"/>
      <c r="AB326"/>
      <c r="AC326"/>
      <c r="AF326"/>
      <c r="AG326"/>
      <c r="AH326" s="35"/>
    </row>
    <row r="327" spans="25:34" x14ac:dyDescent="0.2">
      <c r="Y327"/>
      <c r="Z327"/>
      <c r="AA327"/>
      <c r="AB327"/>
      <c r="AC327"/>
      <c r="AF327"/>
      <c r="AG327"/>
      <c r="AH327" s="35"/>
    </row>
    <row r="328" spans="25:34" x14ac:dyDescent="0.2">
      <c r="Y328"/>
      <c r="Z328"/>
      <c r="AA328"/>
      <c r="AB328"/>
      <c r="AC328"/>
      <c r="AF328"/>
      <c r="AG328"/>
      <c r="AH328" s="35"/>
    </row>
    <row r="329" spans="25:34" x14ac:dyDescent="0.2">
      <c r="Y329"/>
      <c r="Z329"/>
      <c r="AA329"/>
      <c r="AB329"/>
      <c r="AC329"/>
      <c r="AF329"/>
      <c r="AG329"/>
      <c r="AH329" s="35"/>
    </row>
    <row r="330" spans="25:34" x14ac:dyDescent="0.2">
      <c r="Y330"/>
      <c r="Z330"/>
      <c r="AA330"/>
      <c r="AB330"/>
      <c r="AC330"/>
      <c r="AF330"/>
      <c r="AG330"/>
      <c r="AH330" s="35"/>
    </row>
    <row r="331" spans="25:34" x14ac:dyDescent="0.2">
      <c r="Y331"/>
      <c r="Z331"/>
      <c r="AA331"/>
      <c r="AB331"/>
      <c r="AC331"/>
      <c r="AF331"/>
      <c r="AG331"/>
      <c r="AH331" s="35"/>
    </row>
    <row r="332" spans="25:34" x14ac:dyDescent="0.2">
      <c r="Y332"/>
      <c r="Z332"/>
      <c r="AA332"/>
      <c r="AB332"/>
      <c r="AC332"/>
      <c r="AF332"/>
      <c r="AG332"/>
      <c r="AH332" s="35"/>
    </row>
    <row r="333" spans="25:34" x14ac:dyDescent="0.2">
      <c r="Y333"/>
      <c r="Z333"/>
      <c r="AA333"/>
      <c r="AB333"/>
      <c r="AC333"/>
      <c r="AF333"/>
      <c r="AG333"/>
      <c r="AH333" s="35"/>
    </row>
    <row r="334" spans="25:34" x14ac:dyDescent="0.2">
      <c r="Y334"/>
      <c r="Z334"/>
      <c r="AA334"/>
      <c r="AB334"/>
      <c r="AC334"/>
      <c r="AF334"/>
      <c r="AG334"/>
      <c r="AH334" s="35"/>
    </row>
    <row r="335" spans="25:34" x14ac:dyDescent="0.2">
      <c r="Y335"/>
      <c r="Z335"/>
      <c r="AA335"/>
      <c r="AB335"/>
      <c r="AC335"/>
      <c r="AF335"/>
      <c r="AG335"/>
      <c r="AH335" s="35"/>
    </row>
    <row r="336" spans="25:34" x14ac:dyDescent="0.2">
      <c r="Y336"/>
      <c r="Z336"/>
      <c r="AA336"/>
      <c r="AB336"/>
      <c r="AC336"/>
      <c r="AF336"/>
      <c r="AG336"/>
      <c r="AH336" s="35"/>
    </row>
    <row r="337" spans="25:34" x14ac:dyDescent="0.2">
      <c r="Y337"/>
      <c r="Z337"/>
      <c r="AA337"/>
      <c r="AB337"/>
      <c r="AC337"/>
      <c r="AF337"/>
      <c r="AG337"/>
      <c r="AH337" s="35"/>
    </row>
    <row r="338" spans="25:34" x14ac:dyDescent="0.2">
      <c r="Y338"/>
      <c r="Z338"/>
      <c r="AA338"/>
      <c r="AB338"/>
      <c r="AC338"/>
      <c r="AF338"/>
      <c r="AG338"/>
      <c r="AH338" s="35"/>
    </row>
    <row r="339" spans="25:34" x14ac:dyDescent="0.2">
      <c r="Y339"/>
      <c r="Z339"/>
      <c r="AA339"/>
      <c r="AB339"/>
      <c r="AC339"/>
      <c r="AF339"/>
      <c r="AG339"/>
      <c r="AH339" s="35"/>
    </row>
    <row r="340" spans="25:34" x14ac:dyDescent="0.2">
      <c r="Y340"/>
      <c r="Z340"/>
      <c r="AA340"/>
      <c r="AB340"/>
      <c r="AC340"/>
      <c r="AF340"/>
      <c r="AG340"/>
      <c r="AH340" s="35"/>
    </row>
    <row r="341" spans="25:34" x14ac:dyDescent="0.2">
      <c r="Y341"/>
      <c r="Z341"/>
      <c r="AA341"/>
      <c r="AB341"/>
      <c r="AC341"/>
      <c r="AF341"/>
      <c r="AG341"/>
      <c r="AH341" s="35"/>
    </row>
    <row r="342" spans="25:34" x14ac:dyDescent="0.2">
      <c r="Y342"/>
      <c r="Z342"/>
      <c r="AA342"/>
      <c r="AB342"/>
      <c r="AC342"/>
      <c r="AF342"/>
      <c r="AG342"/>
      <c r="AH342" s="35"/>
    </row>
    <row r="343" spans="25:34" x14ac:dyDescent="0.2">
      <c r="Y343"/>
      <c r="Z343"/>
      <c r="AA343"/>
      <c r="AB343"/>
      <c r="AC343"/>
      <c r="AF343"/>
      <c r="AG343"/>
      <c r="AH343" s="35"/>
    </row>
    <row r="344" spans="25:34" x14ac:dyDescent="0.2">
      <c r="Y344"/>
      <c r="Z344"/>
      <c r="AA344"/>
      <c r="AB344"/>
      <c r="AC344"/>
      <c r="AF344"/>
      <c r="AG344"/>
      <c r="AH344" s="35"/>
    </row>
    <row r="345" spans="25:34" x14ac:dyDescent="0.2">
      <c r="Y345"/>
      <c r="Z345"/>
      <c r="AA345"/>
      <c r="AB345"/>
      <c r="AC345"/>
      <c r="AF345"/>
      <c r="AG345"/>
      <c r="AH345" s="35"/>
    </row>
    <row r="346" spans="25:34" x14ac:dyDescent="0.2">
      <c r="Y346"/>
      <c r="Z346"/>
      <c r="AA346"/>
      <c r="AB346"/>
      <c r="AC346"/>
      <c r="AF346"/>
      <c r="AG346"/>
      <c r="AH346" s="35"/>
    </row>
    <row r="347" spans="25:34" x14ac:dyDescent="0.2">
      <c r="Y347"/>
      <c r="Z347"/>
      <c r="AA347"/>
      <c r="AB347"/>
      <c r="AC347"/>
      <c r="AF347"/>
      <c r="AG347"/>
      <c r="AH347" s="35"/>
    </row>
    <row r="348" spans="25:34" x14ac:dyDescent="0.2">
      <c r="Y348"/>
      <c r="Z348"/>
      <c r="AA348"/>
      <c r="AB348"/>
      <c r="AC348"/>
      <c r="AF348"/>
      <c r="AG348"/>
      <c r="AH348" s="35"/>
    </row>
    <row r="349" spans="25:34" x14ac:dyDescent="0.2">
      <c r="Y349"/>
      <c r="Z349"/>
      <c r="AA349"/>
      <c r="AB349"/>
      <c r="AC349"/>
      <c r="AF349"/>
      <c r="AG349"/>
      <c r="AH349" s="35"/>
    </row>
    <row r="350" spans="25:34" x14ac:dyDescent="0.2">
      <c r="Y350"/>
      <c r="Z350"/>
      <c r="AA350"/>
      <c r="AB350"/>
      <c r="AC350"/>
      <c r="AF350"/>
      <c r="AG350"/>
      <c r="AH350" s="35"/>
    </row>
    <row r="351" spans="25:34" x14ac:dyDescent="0.2">
      <c r="Y351"/>
      <c r="Z351"/>
      <c r="AA351"/>
      <c r="AB351"/>
      <c r="AC351"/>
      <c r="AF351"/>
      <c r="AG351"/>
      <c r="AH351" s="35"/>
    </row>
    <row r="352" spans="25:34" x14ac:dyDescent="0.2">
      <c r="Y352"/>
      <c r="Z352"/>
      <c r="AA352"/>
      <c r="AB352"/>
      <c r="AC352"/>
      <c r="AF352"/>
      <c r="AG352"/>
      <c r="AH352" s="35"/>
    </row>
    <row r="353" spans="25:34" x14ac:dyDescent="0.2">
      <c r="Y353"/>
      <c r="Z353"/>
      <c r="AA353"/>
      <c r="AB353"/>
      <c r="AC353"/>
      <c r="AF353"/>
      <c r="AG353"/>
      <c r="AH353" s="35"/>
    </row>
    <row r="354" spans="25:34" x14ac:dyDescent="0.2">
      <c r="Y354"/>
      <c r="Z354"/>
      <c r="AA354"/>
      <c r="AB354"/>
      <c r="AC354"/>
      <c r="AF354"/>
      <c r="AG354"/>
      <c r="AH354" s="35"/>
    </row>
    <row r="355" spans="25:34" x14ac:dyDescent="0.2">
      <c r="Y355"/>
      <c r="Z355"/>
      <c r="AA355"/>
      <c r="AB355"/>
      <c r="AC355"/>
      <c r="AF355"/>
      <c r="AG355"/>
      <c r="AH355" s="35"/>
    </row>
    <row r="356" spans="25:34" x14ac:dyDescent="0.2">
      <c r="Y356"/>
      <c r="Z356"/>
      <c r="AA356"/>
      <c r="AB356"/>
      <c r="AC356"/>
      <c r="AF356"/>
      <c r="AG356"/>
      <c r="AH356" s="35"/>
    </row>
    <row r="357" spans="25:34" x14ac:dyDescent="0.2">
      <c r="Y357"/>
      <c r="Z357"/>
      <c r="AA357"/>
      <c r="AB357"/>
      <c r="AC357"/>
      <c r="AF357"/>
      <c r="AG357"/>
      <c r="AH357" s="35"/>
    </row>
    <row r="358" spans="25:34" x14ac:dyDescent="0.2">
      <c r="Y358"/>
      <c r="Z358"/>
      <c r="AA358"/>
      <c r="AB358"/>
      <c r="AC358"/>
      <c r="AF358"/>
      <c r="AG358"/>
      <c r="AH358" s="35"/>
    </row>
    <row r="359" spans="25:34" x14ac:dyDescent="0.2">
      <c r="Y359"/>
      <c r="Z359"/>
      <c r="AA359"/>
      <c r="AB359"/>
      <c r="AC359"/>
      <c r="AF359"/>
      <c r="AG359"/>
      <c r="AH359" s="35"/>
    </row>
    <row r="360" spans="25:34" x14ac:dyDescent="0.2">
      <c r="Y360"/>
      <c r="Z360"/>
      <c r="AA360"/>
      <c r="AB360"/>
      <c r="AC360"/>
      <c r="AF360"/>
      <c r="AG360"/>
      <c r="AH360" s="35"/>
    </row>
    <row r="361" spans="25:34" x14ac:dyDescent="0.2">
      <c r="Y361"/>
      <c r="Z361"/>
      <c r="AA361"/>
      <c r="AB361"/>
      <c r="AC361"/>
      <c r="AF361"/>
      <c r="AG361"/>
      <c r="AH361" s="35"/>
    </row>
    <row r="362" spans="25:34" x14ac:dyDescent="0.2">
      <c r="Y362"/>
      <c r="Z362"/>
      <c r="AA362"/>
      <c r="AB362"/>
      <c r="AC362"/>
      <c r="AF362"/>
      <c r="AG362"/>
      <c r="AH362" s="35"/>
    </row>
    <row r="363" spans="25:34" x14ac:dyDescent="0.2">
      <c r="Y363"/>
      <c r="Z363"/>
      <c r="AA363"/>
      <c r="AB363"/>
      <c r="AC363"/>
      <c r="AF363"/>
      <c r="AG363"/>
      <c r="AH363" s="35"/>
    </row>
    <row r="364" spans="25:34" x14ac:dyDescent="0.2">
      <c r="Y364"/>
      <c r="Z364"/>
      <c r="AA364"/>
      <c r="AB364"/>
      <c r="AC364"/>
      <c r="AF364"/>
      <c r="AG364"/>
      <c r="AH364" s="35"/>
    </row>
    <row r="365" spans="25:34" x14ac:dyDescent="0.2">
      <c r="Y365"/>
      <c r="Z365"/>
      <c r="AA365"/>
      <c r="AB365"/>
      <c r="AC365"/>
      <c r="AF365"/>
      <c r="AG365"/>
      <c r="AH365" s="35"/>
    </row>
    <row r="366" spans="25:34" x14ac:dyDescent="0.2">
      <c r="Y366"/>
      <c r="Z366"/>
      <c r="AA366"/>
      <c r="AB366"/>
      <c r="AC366"/>
      <c r="AF366"/>
      <c r="AG366"/>
      <c r="AH366" s="35"/>
    </row>
    <row r="367" spans="25:34" x14ac:dyDescent="0.2">
      <c r="Y367"/>
      <c r="Z367"/>
      <c r="AA367"/>
      <c r="AB367"/>
      <c r="AC367"/>
      <c r="AF367"/>
      <c r="AG367"/>
      <c r="AH367" s="35"/>
    </row>
    <row r="368" spans="25:34" x14ac:dyDescent="0.2">
      <c r="Y368"/>
      <c r="Z368"/>
      <c r="AA368"/>
      <c r="AB368"/>
      <c r="AC368"/>
      <c r="AF368"/>
      <c r="AG368"/>
      <c r="AH368" s="35"/>
    </row>
    <row r="369" spans="25:34" x14ac:dyDescent="0.2">
      <c r="Y369"/>
      <c r="Z369"/>
      <c r="AA369"/>
      <c r="AB369"/>
      <c r="AC369"/>
      <c r="AF369"/>
      <c r="AG369"/>
      <c r="AH369" s="35"/>
    </row>
    <row r="370" spans="25:34" x14ac:dyDescent="0.2">
      <c r="Y370"/>
      <c r="Z370"/>
      <c r="AA370"/>
      <c r="AB370"/>
      <c r="AC370"/>
      <c r="AF370"/>
      <c r="AG370"/>
      <c r="AH370" s="35"/>
    </row>
    <row r="371" spans="25:34" x14ac:dyDescent="0.2">
      <c r="Y371"/>
      <c r="Z371"/>
      <c r="AA371"/>
      <c r="AB371"/>
      <c r="AC371"/>
      <c r="AF371"/>
      <c r="AG371"/>
      <c r="AH371" s="35"/>
    </row>
    <row r="372" spans="25:34" x14ac:dyDescent="0.2">
      <c r="Y372"/>
      <c r="Z372"/>
      <c r="AA372"/>
      <c r="AB372"/>
      <c r="AC372"/>
      <c r="AF372"/>
      <c r="AG372"/>
      <c r="AH372" s="36"/>
    </row>
    <row r="373" spans="25:34" x14ac:dyDescent="0.2">
      <c r="Y373"/>
      <c r="Z373"/>
      <c r="AA373"/>
      <c r="AB373"/>
      <c r="AC373"/>
      <c r="AF373"/>
      <c r="AG373"/>
      <c r="AH373" s="36"/>
    </row>
    <row r="374" spans="25:34" x14ac:dyDescent="0.2">
      <c r="Y374"/>
      <c r="Z374"/>
      <c r="AA374"/>
      <c r="AB374"/>
      <c r="AC374"/>
      <c r="AF374"/>
      <c r="AG374"/>
      <c r="AH374" s="36"/>
    </row>
    <row r="375" spans="25:34" x14ac:dyDescent="0.2">
      <c r="Y375"/>
      <c r="Z375"/>
      <c r="AA375"/>
      <c r="AB375"/>
      <c r="AC375"/>
      <c r="AF375"/>
      <c r="AG375"/>
      <c r="AH375" s="36"/>
    </row>
    <row r="376" spans="25:34" x14ac:dyDescent="0.2">
      <c r="Y376"/>
      <c r="Z376"/>
      <c r="AA376"/>
      <c r="AB376"/>
      <c r="AC376"/>
      <c r="AF376"/>
      <c r="AG376"/>
      <c r="AH376" s="36"/>
    </row>
    <row r="377" spans="25:34" x14ac:dyDescent="0.2">
      <c r="Y377"/>
      <c r="Z377"/>
      <c r="AA377"/>
      <c r="AB377"/>
      <c r="AC377"/>
      <c r="AF377"/>
      <c r="AG377"/>
      <c r="AH377" s="36"/>
    </row>
    <row r="378" spans="25:34" x14ac:dyDescent="0.2">
      <c r="Y378"/>
      <c r="Z378"/>
      <c r="AA378"/>
      <c r="AB378"/>
      <c r="AC378"/>
      <c r="AF378"/>
      <c r="AG378"/>
      <c r="AH378" s="36"/>
    </row>
    <row r="379" spans="25:34" x14ac:dyDescent="0.2">
      <c r="Y379"/>
      <c r="Z379"/>
      <c r="AA379"/>
      <c r="AB379"/>
      <c r="AC379"/>
      <c r="AF379"/>
      <c r="AG379"/>
      <c r="AH379" s="36"/>
    </row>
    <row r="380" spans="25:34" x14ac:dyDescent="0.2">
      <c r="Y380"/>
      <c r="Z380"/>
      <c r="AA380"/>
      <c r="AB380"/>
      <c r="AC380"/>
      <c r="AF380"/>
      <c r="AG380"/>
      <c r="AH380" s="36"/>
    </row>
    <row r="381" spans="25:34" x14ac:dyDescent="0.2">
      <c r="Y381"/>
      <c r="Z381"/>
      <c r="AA381"/>
      <c r="AB381"/>
      <c r="AC381"/>
      <c r="AF381"/>
      <c r="AG381"/>
      <c r="AH381" s="36"/>
    </row>
    <row r="382" spans="25:34" x14ac:dyDescent="0.2">
      <c r="Y382"/>
      <c r="Z382"/>
      <c r="AA382"/>
      <c r="AB382"/>
      <c r="AC382"/>
      <c r="AF382"/>
      <c r="AG382"/>
      <c r="AH382" s="36"/>
    </row>
    <row r="383" spans="25:34" x14ac:dyDescent="0.2">
      <c r="Y383"/>
      <c r="Z383"/>
      <c r="AA383"/>
      <c r="AB383"/>
      <c r="AC383"/>
      <c r="AF383"/>
      <c r="AG383"/>
      <c r="AH383" s="36"/>
    </row>
    <row r="384" spans="25:34" x14ac:dyDescent="0.2">
      <c r="Y384"/>
      <c r="Z384"/>
      <c r="AA384"/>
      <c r="AB384"/>
      <c r="AC384"/>
      <c r="AF384"/>
      <c r="AG384"/>
      <c r="AH384" s="36"/>
    </row>
    <row r="385" spans="25:34" x14ac:dyDescent="0.2">
      <c r="Y385"/>
      <c r="Z385"/>
      <c r="AA385"/>
      <c r="AB385"/>
      <c r="AC385"/>
      <c r="AF385"/>
      <c r="AG385"/>
      <c r="AH385" s="36"/>
    </row>
    <row r="386" spans="25:34" x14ac:dyDescent="0.2">
      <c r="Y386"/>
      <c r="Z386"/>
      <c r="AA386"/>
      <c r="AB386"/>
      <c r="AC386"/>
      <c r="AF386"/>
      <c r="AG386"/>
      <c r="AH386" s="36"/>
    </row>
    <row r="387" spans="25:34" x14ac:dyDescent="0.2">
      <c r="Y387"/>
      <c r="Z387"/>
      <c r="AA387"/>
      <c r="AB387"/>
      <c r="AC387"/>
      <c r="AF387"/>
      <c r="AG387"/>
      <c r="AH387" s="36"/>
    </row>
    <row r="388" spans="25:34" x14ac:dyDescent="0.2">
      <c r="Y388"/>
      <c r="Z388"/>
      <c r="AA388"/>
      <c r="AB388"/>
      <c r="AC388"/>
      <c r="AF388"/>
      <c r="AG388"/>
      <c r="AH388" s="36"/>
    </row>
    <row r="389" spans="25:34" x14ac:dyDescent="0.2">
      <c r="Y389"/>
      <c r="Z389"/>
      <c r="AA389"/>
      <c r="AB389"/>
      <c r="AC389"/>
      <c r="AF389"/>
      <c r="AG389"/>
      <c r="AH389" s="36"/>
    </row>
    <row r="390" spans="25:34" x14ac:dyDescent="0.2">
      <c r="Y390"/>
      <c r="Z390"/>
      <c r="AA390"/>
      <c r="AB390"/>
      <c r="AC390"/>
      <c r="AF390"/>
      <c r="AG390"/>
      <c r="AH390" s="36"/>
    </row>
    <row r="391" spans="25:34" x14ac:dyDescent="0.2">
      <c r="Y391"/>
      <c r="Z391"/>
      <c r="AA391"/>
      <c r="AB391"/>
      <c r="AC391"/>
      <c r="AF391"/>
      <c r="AG391"/>
      <c r="AH391" s="36"/>
    </row>
    <row r="392" spans="25:34" x14ac:dyDescent="0.2">
      <c r="Y392"/>
      <c r="Z392"/>
      <c r="AA392"/>
      <c r="AB392"/>
      <c r="AC392"/>
      <c r="AF392"/>
      <c r="AG392"/>
      <c r="AH392" s="36"/>
    </row>
    <row r="393" spans="25:34" x14ac:dyDescent="0.2">
      <c r="Y393"/>
      <c r="Z393"/>
      <c r="AA393"/>
      <c r="AB393"/>
      <c r="AC393"/>
      <c r="AF393"/>
      <c r="AG393"/>
      <c r="AH393" s="36"/>
    </row>
    <row r="394" spans="25:34" x14ac:dyDescent="0.2">
      <c r="Y394"/>
      <c r="Z394"/>
      <c r="AA394"/>
      <c r="AB394"/>
      <c r="AC394"/>
      <c r="AF394"/>
      <c r="AG394"/>
      <c r="AH394" s="36"/>
    </row>
    <row r="395" spans="25:34" x14ac:dyDescent="0.2">
      <c r="Y395"/>
      <c r="Z395"/>
      <c r="AA395"/>
      <c r="AB395"/>
      <c r="AC395"/>
      <c r="AF395"/>
      <c r="AG395"/>
      <c r="AH395" s="36"/>
    </row>
    <row r="396" spans="25:34" x14ac:dyDescent="0.2">
      <c r="Y396"/>
      <c r="Z396"/>
      <c r="AA396"/>
      <c r="AB396"/>
      <c r="AC396"/>
      <c r="AF396"/>
      <c r="AG396"/>
      <c r="AH396" s="37"/>
    </row>
    <row r="397" spans="25:34" x14ac:dyDescent="0.2">
      <c r="Y397"/>
      <c r="Z397"/>
      <c r="AA397"/>
      <c r="AB397"/>
      <c r="AC397"/>
      <c r="AF397"/>
      <c r="AG397"/>
      <c r="AH397" s="37"/>
    </row>
    <row r="398" spans="25:34" x14ac:dyDescent="0.2">
      <c r="Y398"/>
      <c r="Z398"/>
      <c r="AA398"/>
      <c r="AB398"/>
      <c r="AC398"/>
      <c r="AF398"/>
      <c r="AG398"/>
      <c r="AH398" s="37"/>
    </row>
    <row r="399" spans="25:34" x14ac:dyDescent="0.2">
      <c r="Y399"/>
      <c r="Z399"/>
      <c r="AA399"/>
      <c r="AB399"/>
      <c r="AC399"/>
      <c r="AF399"/>
      <c r="AG399"/>
      <c r="AH399" s="37"/>
    </row>
    <row r="400" spans="25:34" x14ac:dyDescent="0.2">
      <c r="Y400"/>
      <c r="Z400"/>
      <c r="AA400"/>
      <c r="AB400"/>
      <c r="AC400"/>
      <c r="AF400"/>
      <c r="AG400"/>
      <c r="AH400" s="37"/>
    </row>
    <row r="401" spans="25:34" x14ac:dyDescent="0.2">
      <c r="Y401"/>
      <c r="Z401"/>
      <c r="AA401"/>
      <c r="AB401"/>
      <c r="AC401"/>
      <c r="AF401"/>
      <c r="AG401"/>
      <c r="AH401" s="37"/>
    </row>
    <row r="402" spans="25:34" x14ac:dyDescent="0.2">
      <c r="Y402"/>
      <c r="Z402"/>
      <c r="AA402"/>
      <c r="AB402"/>
      <c r="AC402"/>
      <c r="AF402"/>
      <c r="AG402"/>
      <c r="AH402" s="37"/>
    </row>
    <row r="403" spans="25:34" x14ac:dyDescent="0.2">
      <c r="Y403"/>
      <c r="Z403"/>
      <c r="AA403"/>
      <c r="AB403"/>
      <c r="AC403"/>
      <c r="AF403"/>
      <c r="AG403"/>
      <c r="AH403" s="37"/>
    </row>
    <row r="404" spans="25:34" x14ac:dyDescent="0.2">
      <c r="Y404"/>
      <c r="Z404"/>
      <c r="AA404"/>
      <c r="AB404"/>
      <c r="AC404"/>
      <c r="AF404"/>
      <c r="AG404"/>
      <c r="AH404" s="37"/>
    </row>
    <row r="405" spans="25:34" x14ac:dyDescent="0.2">
      <c r="Y405"/>
      <c r="Z405"/>
      <c r="AA405"/>
      <c r="AB405"/>
      <c r="AC405"/>
      <c r="AF405"/>
      <c r="AG405"/>
      <c r="AH405" s="37"/>
    </row>
    <row r="406" spans="25:34" x14ac:dyDescent="0.2">
      <c r="Y406"/>
      <c r="Z406"/>
      <c r="AA406"/>
      <c r="AB406"/>
      <c r="AC406"/>
      <c r="AF406"/>
      <c r="AG406"/>
      <c r="AH406" s="37"/>
    </row>
    <row r="407" spans="25:34" x14ac:dyDescent="0.2">
      <c r="Y407"/>
      <c r="Z407"/>
      <c r="AA407"/>
      <c r="AB407"/>
      <c r="AC407"/>
      <c r="AF407"/>
      <c r="AG407"/>
      <c r="AH407" s="37"/>
    </row>
    <row r="408" spans="25:34" x14ac:dyDescent="0.2">
      <c r="Y408"/>
      <c r="Z408"/>
      <c r="AA408"/>
      <c r="AB408"/>
      <c r="AC408"/>
      <c r="AF408"/>
      <c r="AG408"/>
      <c r="AH408" s="37"/>
    </row>
    <row r="409" spans="25:34" x14ac:dyDescent="0.2">
      <c r="Y409"/>
      <c r="Z409"/>
      <c r="AA409"/>
      <c r="AB409"/>
      <c r="AC409"/>
      <c r="AF409"/>
      <c r="AG409"/>
      <c r="AH409" s="37"/>
    </row>
    <row r="410" spans="25:34" x14ac:dyDescent="0.2">
      <c r="Y410"/>
      <c r="Z410"/>
      <c r="AA410"/>
      <c r="AB410"/>
      <c r="AC410"/>
      <c r="AF410"/>
      <c r="AG410"/>
      <c r="AH410" s="37"/>
    </row>
    <row r="411" spans="25:34" x14ac:dyDescent="0.2">
      <c r="Y411"/>
      <c r="Z411"/>
      <c r="AA411"/>
      <c r="AB411"/>
      <c r="AC411"/>
      <c r="AF411"/>
      <c r="AG411"/>
      <c r="AH411" s="37"/>
    </row>
    <row r="412" spans="25:34" x14ac:dyDescent="0.2">
      <c r="Y412"/>
      <c r="Z412"/>
      <c r="AA412"/>
      <c r="AB412"/>
      <c r="AC412"/>
      <c r="AF412"/>
      <c r="AG412"/>
      <c r="AH412" s="37"/>
    </row>
    <row r="413" spans="25:34" x14ac:dyDescent="0.2">
      <c r="Y413"/>
      <c r="Z413"/>
      <c r="AA413"/>
      <c r="AB413"/>
      <c r="AC413"/>
      <c r="AF413"/>
      <c r="AG413"/>
      <c r="AH413" s="37"/>
    </row>
    <row r="414" spans="25:34" x14ac:dyDescent="0.2">
      <c r="Y414"/>
      <c r="Z414"/>
      <c r="AA414"/>
      <c r="AB414"/>
      <c r="AC414"/>
      <c r="AF414"/>
      <c r="AG414"/>
      <c r="AH414" s="37"/>
    </row>
    <row r="415" spans="25:34" x14ac:dyDescent="0.2">
      <c r="Y415"/>
      <c r="Z415"/>
      <c r="AA415"/>
      <c r="AB415"/>
      <c r="AC415"/>
      <c r="AF415"/>
      <c r="AG415"/>
      <c r="AH415" s="37"/>
    </row>
    <row r="416" spans="25:34" x14ac:dyDescent="0.2">
      <c r="Y416"/>
      <c r="Z416"/>
      <c r="AA416"/>
      <c r="AB416"/>
      <c r="AC416"/>
      <c r="AF416"/>
      <c r="AG416"/>
      <c r="AH416" s="37"/>
    </row>
    <row r="417" spans="25:34" x14ac:dyDescent="0.2">
      <c r="Y417"/>
      <c r="Z417"/>
      <c r="AA417"/>
      <c r="AB417"/>
      <c r="AC417"/>
      <c r="AF417"/>
      <c r="AG417"/>
      <c r="AH417" s="37"/>
    </row>
    <row r="418" spans="25:34" x14ac:dyDescent="0.2">
      <c r="Y418"/>
      <c r="Z418"/>
      <c r="AA418"/>
      <c r="AB418"/>
      <c r="AC418"/>
      <c r="AF418"/>
      <c r="AG418"/>
      <c r="AH418" s="37"/>
    </row>
    <row r="419" spans="25:34" x14ac:dyDescent="0.2">
      <c r="Y419"/>
      <c r="Z419"/>
      <c r="AA419"/>
      <c r="AB419"/>
      <c r="AC419"/>
      <c r="AF419"/>
      <c r="AG419"/>
      <c r="AH419" s="37"/>
    </row>
    <row r="420" spans="25:34" x14ac:dyDescent="0.2">
      <c r="Y420"/>
      <c r="Z420"/>
      <c r="AA420"/>
      <c r="AB420"/>
      <c r="AC420"/>
      <c r="AF420"/>
      <c r="AG420"/>
      <c r="AH420" s="37"/>
    </row>
    <row r="421" spans="25:34" x14ac:dyDescent="0.2">
      <c r="Y421"/>
      <c r="Z421"/>
      <c r="AA421"/>
      <c r="AB421"/>
      <c r="AC421"/>
      <c r="AF421"/>
      <c r="AG421"/>
      <c r="AH421" s="37"/>
    </row>
    <row r="422" spans="25:34" x14ac:dyDescent="0.2">
      <c r="Y422"/>
      <c r="Z422"/>
      <c r="AA422"/>
      <c r="AB422"/>
      <c r="AC422"/>
      <c r="AF422"/>
      <c r="AG422"/>
      <c r="AH422" s="37"/>
    </row>
    <row r="423" spans="25:34" x14ac:dyDescent="0.2">
      <c r="Y423"/>
      <c r="Z423"/>
      <c r="AA423"/>
      <c r="AB423"/>
      <c r="AC423"/>
      <c r="AF423"/>
      <c r="AG423"/>
      <c r="AH423" s="37"/>
    </row>
    <row r="424" spans="25:34" x14ac:dyDescent="0.2">
      <c r="Y424"/>
      <c r="Z424"/>
      <c r="AA424"/>
      <c r="AB424"/>
      <c r="AC424"/>
      <c r="AF424"/>
      <c r="AG424"/>
      <c r="AH424" s="37"/>
    </row>
    <row r="425" spans="25:34" x14ac:dyDescent="0.2">
      <c r="Y425"/>
      <c r="Z425"/>
      <c r="AA425"/>
      <c r="AB425"/>
      <c r="AC425"/>
      <c r="AF425"/>
      <c r="AG425"/>
      <c r="AH425" s="37"/>
    </row>
    <row r="426" spans="25:34" x14ac:dyDescent="0.2">
      <c r="Y426"/>
      <c r="Z426"/>
      <c r="AA426"/>
      <c r="AB426"/>
      <c r="AC426"/>
      <c r="AF426"/>
      <c r="AG426"/>
      <c r="AH426" s="37"/>
    </row>
    <row r="427" spans="25:34" x14ac:dyDescent="0.2">
      <c r="Y427"/>
      <c r="Z427"/>
      <c r="AA427"/>
      <c r="AB427"/>
      <c r="AC427"/>
      <c r="AF427"/>
      <c r="AG427"/>
      <c r="AH427" s="37"/>
    </row>
    <row r="428" spans="25:34" x14ac:dyDescent="0.2">
      <c r="Y428"/>
      <c r="Z428"/>
      <c r="AA428"/>
      <c r="AB428"/>
      <c r="AC428"/>
      <c r="AF428"/>
      <c r="AG428"/>
      <c r="AH428" s="37"/>
    </row>
    <row r="429" spans="25:34" x14ac:dyDescent="0.2">
      <c r="Y429"/>
      <c r="Z429"/>
      <c r="AA429"/>
      <c r="AB429"/>
      <c r="AC429"/>
      <c r="AF429"/>
      <c r="AG429"/>
      <c r="AH429" s="37"/>
    </row>
    <row r="430" spans="25:34" x14ac:dyDescent="0.2">
      <c r="Y430"/>
      <c r="Z430"/>
      <c r="AA430"/>
      <c r="AB430"/>
      <c r="AC430"/>
      <c r="AF430"/>
      <c r="AG430"/>
      <c r="AH430" s="37"/>
    </row>
    <row r="431" spans="25:34" x14ac:dyDescent="0.2">
      <c r="Y431"/>
      <c r="Z431"/>
      <c r="AA431"/>
      <c r="AB431"/>
      <c r="AC431"/>
      <c r="AF431"/>
      <c r="AG431"/>
      <c r="AH431" s="37"/>
    </row>
    <row r="432" spans="25:34" x14ac:dyDescent="0.2">
      <c r="Y432"/>
      <c r="Z432"/>
      <c r="AA432"/>
      <c r="AB432"/>
      <c r="AC432"/>
      <c r="AF432"/>
      <c r="AG432"/>
      <c r="AH432" s="37"/>
    </row>
    <row r="433" spans="25:34" x14ac:dyDescent="0.2">
      <c r="Y433"/>
      <c r="Z433"/>
      <c r="AA433"/>
      <c r="AB433"/>
      <c r="AC433"/>
      <c r="AF433"/>
      <c r="AG433"/>
      <c r="AH433" s="37"/>
    </row>
    <row r="434" spans="25:34" x14ac:dyDescent="0.2">
      <c r="Y434"/>
      <c r="Z434"/>
      <c r="AA434"/>
      <c r="AB434"/>
      <c r="AC434"/>
      <c r="AF434"/>
      <c r="AG434"/>
      <c r="AH434" s="37"/>
    </row>
    <row r="435" spans="25:34" x14ac:dyDescent="0.2">
      <c r="Y435"/>
      <c r="Z435"/>
      <c r="AA435"/>
      <c r="AB435"/>
      <c r="AC435"/>
      <c r="AF435"/>
      <c r="AG435"/>
      <c r="AH435" s="37"/>
    </row>
    <row r="436" spans="25:34" x14ac:dyDescent="0.2">
      <c r="Y436"/>
      <c r="Z436"/>
      <c r="AA436"/>
      <c r="AB436"/>
      <c r="AC436"/>
      <c r="AF436"/>
      <c r="AG436"/>
      <c r="AH436" s="37"/>
    </row>
    <row r="437" spans="25:34" x14ac:dyDescent="0.2">
      <c r="Y437"/>
      <c r="Z437"/>
      <c r="AA437"/>
      <c r="AB437"/>
      <c r="AC437"/>
      <c r="AF437"/>
      <c r="AG437"/>
      <c r="AH437" s="37"/>
    </row>
    <row r="438" spans="25:34" x14ac:dyDescent="0.2">
      <c r="Y438"/>
      <c r="Z438"/>
      <c r="AA438"/>
      <c r="AB438"/>
      <c r="AC438"/>
      <c r="AF438"/>
      <c r="AG438"/>
      <c r="AH438" s="37"/>
    </row>
    <row r="439" spans="25:34" x14ac:dyDescent="0.2">
      <c r="Y439"/>
      <c r="Z439"/>
      <c r="AA439"/>
      <c r="AB439"/>
      <c r="AC439"/>
      <c r="AF439"/>
      <c r="AG439"/>
      <c r="AH439" s="37"/>
    </row>
    <row r="440" spans="25:34" x14ac:dyDescent="0.2">
      <c r="Y440"/>
      <c r="Z440"/>
      <c r="AA440"/>
      <c r="AB440"/>
      <c r="AC440"/>
      <c r="AF440"/>
      <c r="AG440"/>
      <c r="AH440" s="37"/>
    </row>
    <row r="441" spans="25:34" x14ac:dyDescent="0.2">
      <c r="Y441"/>
      <c r="Z441"/>
      <c r="AA441"/>
      <c r="AB441"/>
      <c r="AC441"/>
      <c r="AF441"/>
      <c r="AG441"/>
      <c r="AH441" s="37"/>
    </row>
    <row r="442" spans="25:34" x14ac:dyDescent="0.2">
      <c r="Y442"/>
      <c r="Z442"/>
      <c r="AA442"/>
      <c r="AB442"/>
      <c r="AC442"/>
      <c r="AF442"/>
      <c r="AG442"/>
      <c r="AH442" s="37"/>
    </row>
    <row r="443" spans="25:34" x14ac:dyDescent="0.2">
      <c r="Y443"/>
      <c r="Z443"/>
      <c r="AA443"/>
      <c r="AB443"/>
      <c r="AC443"/>
      <c r="AF443"/>
      <c r="AG443"/>
      <c r="AH443" s="37"/>
    </row>
    <row r="444" spans="25:34" x14ac:dyDescent="0.2">
      <c r="Y444"/>
      <c r="Z444"/>
      <c r="AA444"/>
      <c r="AB444"/>
      <c r="AC444"/>
      <c r="AF444"/>
      <c r="AG444"/>
      <c r="AH444" s="37"/>
    </row>
    <row r="445" spans="25:34" x14ac:dyDescent="0.2">
      <c r="Y445"/>
      <c r="Z445"/>
      <c r="AA445"/>
      <c r="AB445"/>
      <c r="AC445"/>
      <c r="AF445"/>
      <c r="AG445"/>
      <c r="AH445" s="37"/>
    </row>
    <row r="446" spans="25:34" x14ac:dyDescent="0.2">
      <c r="Y446"/>
      <c r="Z446"/>
      <c r="AA446"/>
      <c r="AB446"/>
      <c r="AC446"/>
      <c r="AF446"/>
      <c r="AG446"/>
      <c r="AH446" s="37"/>
    </row>
    <row r="447" spans="25:34" x14ac:dyDescent="0.2">
      <c r="Y447"/>
      <c r="Z447"/>
      <c r="AA447"/>
      <c r="AB447"/>
      <c r="AC447"/>
      <c r="AF447"/>
      <c r="AG447"/>
      <c r="AH447" s="37"/>
    </row>
    <row r="448" spans="25:34" x14ac:dyDescent="0.2">
      <c r="Y448"/>
      <c r="Z448"/>
      <c r="AA448"/>
      <c r="AB448"/>
      <c r="AC448"/>
      <c r="AF448"/>
      <c r="AG448"/>
      <c r="AH448" s="37"/>
    </row>
    <row r="449" spans="25:34" x14ac:dyDescent="0.2">
      <c r="Y449"/>
      <c r="Z449"/>
      <c r="AA449"/>
      <c r="AB449"/>
      <c r="AC449"/>
      <c r="AF449"/>
      <c r="AG449"/>
      <c r="AH449" s="38"/>
    </row>
    <row r="450" spans="25:34" x14ac:dyDescent="0.2">
      <c r="Y450"/>
      <c r="Z450"/>
      <c r="AA450"/>
      <c r="AB450"/>
      <c r="AC450"/>
      <c r="AF450"/>
      <c r="AG450"/>
      <c r="AH450" s="38"/>
    </row>
    <row r="451" spans="25:34" x14ac:dyDescent="0.2">
      <c r="Y451"/>
      <c r="Z451"/>
      <c r="AA451"/>
      <c r="AB451"/>
      <c r="AC451"/>
      <c r="AF451"/>
      <c r="AG451"/>
      <c r="AH451" s="38"/>
    </row>
    <row r="452" spans="25:34" x14ac:dyDescent="0.2">
      <c r="Y452"/>
      <c r="Z452"/>
      <c r="AA452"/>
      <c r="AB452"/>
      <c r="AC452"/>
      <c r="AF452"/>
      <c r="AG452"/>
      <c r="AH452" s="38"/>
    </row>
    <row r="453" spans="25:34" x14ac:dyDescent="0.2">
      <c r="Y453"/>
      <c r="Z453"/>
      <c r="AA453"/>
      <c r="AB453"/>
      <c r="AC453"/>
      <c r="AF453"/>
      <c r="AG453"/>
      <c r="AH453" s="38"/>
    </row>
    <row r="454" spans="25:34" x14ac:dyDescent="0.2">
      <c r="Y454"/>
      <c r="Z454"/>
      <c r="AA454"/>
      <c r="AB454"/>
      <c r="AC454"/>
      <c r="AF454"/>
      <c r="AG454"/>
      <c r="AH454" s="38"/>
    </row>
    <row r="455" spans="25:34" x14ac:dyDescent="0.2">
      <c r="Y455"/>
      <c r="Z455"/>
      <c r="AA455"/>
      <c r="AB455"/>
      <c r="AC455"/>
      <c r="AF455"/>
      <c r="AG455"/>
      <c r="AH455" s="38"/>
    </row>
    <row r="456" spans="25:34" x14ac:dyDescent="0.2">
      <c r="Y456"/>
      <c r="Z456"/>
      <c r="AA456"/>
      <c r="AB456"/>
      <c r="AC456"/>
      <c r="AF456"/>
      <c r="AG456"/>
      <c r="AH456" s="38"/>
    </row>
    <row r="457" spans="25:34" x14ac:dyDescent="0.2">
      <c r="Y457"/>
      <c r="Z457"/>
      <c r="AA457"/>
      <c r="AB457"/>
      <c r="AC457"/>
      <c r="AF457"/>
      <c r="AG457"/>
      <c r="AH457" s="38"/>
    </row>
    <row r="458" spans="25:34" x14ac:dyDescent="0.2">
      <c r="Y458"/>
      <c r="Z458"/>
      <c r="AA458"/>
      <c r="AB458"/>
      <c r="AC458"/>
      <c r="AF458"/>
      <c r="AG458"/>
      <c r="AH458" s="38"/>
    </row>
    <row r="459" spans="25:34" x14ac:dyDescent="0.2">
      <c r="Y459"/>
      <c r="Z459"/>
      <c r="AA459"/>
      <c r="AB459"/>
      <c r="AC459"/>
      <c r="AF459"/>
      <c r="AG459"/>
      <c r="AH459" s="38"/>
    </row>
    <row r="460" spans="25:34" x14ac:dyDescent="0.2">
      <c r="Y460"/>
      <c r="Z460"/>
      <c r="AA460"/>
      <c r="AB460"/>
      <c r="AC460"/>
      <c r="AF460"/>
      <c r="AG460"/>
      <c r="AH460" s="38"/>
    </row>
    <row r="461" spans="25:34" x14ac:dyDescent="0.2">
      <c r="Y461"/>
      <c r="Z461"/>
      <c r="AA461"/>
      <c r="AB461"/>
      <c r="AC461"/>
      <c r="AF461"/>
      <c r="AG461"/>
      <c r="AH461" s="38"/>
    </row>
    <row r="462" spans="25:34" x14ac:dyDescent="0.2">
      <c r="Y462"/>
      <c r="Z462"/>
      <c r="AA462"/>
      <c r="AB462"/>
      <c r="AC462"/>
      <c r="AF462"/>
      <c r="AG462"/>
      <c r="AH462" s="38"/>
    </row>
    <row r="463" spans="25:34" x14ac:dyDescent="0.2">
      <c r="Y463"/>
      <c r="Z463"/>
      <c r="AA463"/>
      <c r="AB463"/>
      <c r="AC463"/>
      <c r="AF463"/>
      <c r="AG463"/>
      <c r="AH463" s="38"/>
    </row>
    <row r="464" spans="25:34" x14ac:dyDescent="0.2">
      <c r="Y464"/>
      <c r="Z464"/>
      <c r="AA464"/>
      <c r="AB464"/>
      <c r="AC464"/>
      <c r="AF464"/>
      <c r="AG464"/>
      <c r="AH464" s="38"/>
    </row>
    <row r="465" spans="25:34" x14ac:dyDescent="0.2">
      <c r="Y465"/>
      <c r="Z465"/>
      <c r="AA465"/>
      <c r="AB465"/>
      <c r="AC465"/>
      <c r="AF465"/>
      <c r="AG465"/>
      <c r="AH465" s="38"/>
    </row>
    <row r="466" spans="25:34" x14ac:dyDescent="0.2">
      <c r="Y466"/>
      <c r="Z466"/>
      <c r="AA466"/>
      <c r="AB466"/>
      <c r="AC466"/>
      <c r="AF466"/>
      <c r="AG466"/>
      <c r="AH466" s="38"/>
    </row>
    <row r="467" spans="25:34" x14ac:dyDescent="0.2">
      <c r="Y467"/>
      <c r="Z467"/>
      <c r="AA467"/>
      <c r="AB467"/>
      <c r="AC467"/>
      <c r="AF467"/>
      <c r="AG467"/>
      <c r="AH467" s="38"/>
    </row>
    <row r="468" spans="25:34" x14ac:dyDescent="0.2">
      <c r="Y468"/>
      <c r="Z468"/>
      <c r="AA468"/>
      <c r="AB468"/>
      <c r="AC468"/>
      <c r="AF468"/>
      <c r="AG468"/>
      <c r="AH468" s="38"/>
    </row>
    <row r="469" spans="25:34" x14ac:dyDescent="0.2">
      <c r="Y469"/>
      <c r="Z469"/>
      <c r="AA469"/>
      <c r="AB469"/>
      <c r="AC469"/>
      <c r="AF469"/>
      <c r="AG469"/>
      <c r="AH469" s="38"/>
    </row>
    <row r="470" spans="25:34" x14ac:dyDescent="0.2">
      <c r="Y470"/>
      <c r="Z470"/>
      <c r="AA470"/>
      <c r="AB470"/>
      <c r="AC470"/>
      <c r="AF470"/>
      <c r="AG470"/>
      <c r="AH470" s="38"/>
    </row>
    <row r="471" spans="25:34" x14ac:dyDescent="0.2">
      <c r="Y471"/>
      <c r="Z471"/>
      <c r="AA471"/>
      <c r="AB471"/>
      <c r="AC471"/>
      <c r="AF471"/>
      <c r="AG471"/>
      <c r="AH471" s="38"/>
    </row>
    <row r="472" spans="25:34" x14ac:dyDescent="0.2">
      <c r="Y472"/>
      <c r="Z472"/>
      <c r="AA472"/>
      <c r="AB472"/>
      <c r="AC472"/>
      <c r="AF472"/>
      <c r="AG472"/>
      <c r="AH472" s="38"/>
    </row>
    <row r="473" spans="25:34" x14ac:dyDescent="0.2">
      <c r="Y473"/>
      <c r="Z473"/>
      <c r="AA473"/>
      <c r="AB473"/>
      <c r="AC473"/>
      <c r="AF473"/>
      <c r="AG473"/>
      <c r="AH473" s="38"/>
    </row>
    <row r="474" spans="25:34" x14ac:dyDescent="0.2">
      <c r="Y474"/>
      <c r="Z474"/>
      <c r="AA474"/>
      <c r="AB474"/>
      <c r="AC474"/>
      <c r="AF474"/>
      <c r="AG474"/>
      <c r="AH474" s="38"/>
    </row>
    <row r="475" spans="25:34" x14ac:dyDescent="0.2">
      <c r="Y475"/>
      <c r="Z475"/>
      <c r="AA475"/>
      <c r="AB475"/>
      <c r="AC475"/>
      <c r="AF475"/>
      <c r="AG475"/>
      <c r="AH475" s="38"/>
    </row>
    <row r="476" spans="25:34" x14ac:dyDescent="0.2">
      <c r="Y476"/>
      <c r="Z476"/>
      <c r="AA476"/>
      <c r="AB476"/>
      <c r="AC476"/>
      <c r="AF476"/>
      <c r="AG476"/>
      <c r="AH476" s="38"/>
    </row>
    <row r="477" spans="25:34" x14ac:dyDescent="0.2">
      <c r="Y477"/>
      <c r="Z477"/>
      <c r="AA477"/>
      <c r="AB477"/>
      <c r="AC477"/>
      <c r="AF477"/>
      <c r="AG477"/>
      <c r="AH477" s="38"/>
    </row>
    <row r="478" spans="25:34" x14ac:dyDescent="0.2">
      <c r="Y478"/>
      <c r="Z478"/>
      <c r="AA478"/>
      <c r="AB478"/>
      <c r="AC478"/>
      <c r="AF478"/>
      <c r="AG478"/>
      <c r="AH478" s="38"/>
    </row>
    <row r="479" spans="25:34" x14ac:dyDescent="0.2">
      <c r="Y479"/>
      <c r="Z479"/>
      <c r="AA479"/>
      <c r="AB479"/>
      <c r="AC479"/>
      <c r="AF479"/>
      <c r="AG479"/>
      <c r="AH479" s="38"/>
    </row>
    <row r="480" spans="25:34" x14ac:dyDescent="0.2">
      <c r="Y480"/>
      <c r="Z480"/>
      <c r="AA480"/>
      <c r="AB480"/>
      <c r="AC480"/>
      <c r="AF480"/>
      <c r="AG480"/>
      <c r="AH480" s="38"/>
    </row>
    <row r="481" spans="25:34" x14ac:dyDescent="0.2">
      <c r="Y481"/>
      <c r="Z481"/>
      <c r="AA481"/>
      <c r="AB481"/>
      <c r="AC481"/>
      <c r="AF481"/>
      <c r="AG481"/>
      <c r="AH481" s="38"/>
    </row>
    <row r="482" spans="25:34" x14ac:dyDescent="0.2">
      <c r="Y482"/>
      <c r="Z482"/>
      <c r="AA482"/>
      <c r="AB482"/>
      <c r="AC482"/>
      <c r="AF482"/>
      <c r="AG482"/>
      <c r="AH482" s="38"/>
    </row>
    <row r="483" spans="25:34" x14ac:dyDescent="0.2">
      <c r="Y483"/>
      <c r="Z483"/>
      <c r="AA483"/>
      <c r="AB483"/>
      <c r="AC483"/>
      <c r="AF483"/>
      <c r="AG483"/>
      <c r="AH483" s="38"/>
    </row>
    <row r="484" spans="25:34" x14ac:dyDescent="0.2">
      <c r="Y484"/>
      <c r="Z484"/>
      <c r="AA484"/>
      <c r="AB484"/>
      <c r="AC484"/>
      <c r="AF484"/>
      <c r="AG484"/>
      <c r="AH484" s="38"/>
    </row>
    <row r="485" spans="25:34" x14ac:dyDescent="0.2">
      <c r="Y485"/>
      <c r="Z485"/>
      <c r="AA485"/>
      <c r="AB485"/>
      <c r="AC485"/>
      <c r="AF485"/>
      <c r="AG485"/>
      <c r="AH485" s="38"/>
    </row>
    <row r="486" spans="25:34" x14ac:dyDescent="0.2">
      <c r="Y486"/>
      <c r="Z486"/>
      <c r="AA486"/>
      <c r="AB486"/>
      <c r="AC486"/>
      <c r="AF486"/>
      <c r="AG486"/>
      <c r="AH486" s="38"/>
    </row>
    <row r="487" spans="25:34" x14ac:dyDescent="0.2">
      <c r="Y487"/>
      <c r="Z487"/>
      <c r="AA487"/>
      <c r="AB487"/>
      <c r="AC487"/>
      <c r="AF487"/>
      <c r="AG487"/>
      <c r="AH487" s="38"/>
    </row>
    <row r="488" spans="25:34" x14ac:dyDescent="0.2">
      <c r="Y488"/>
      <c r="Z488"/>
      <c r="AA488"/>
      <c r="AB488"/>
      <c r="AC488"/>
      <c r="AF488"/>
      <c r="AG488"/>
      <c r="AH488" s="38"/>
    </row>
    <row r="489" spans="25:34" x14ac:dyDescent="0.2">
      <c r="Y489"/>
      <c r="Z489"/>
      <c r="AA489"/>
      <c r="AB489"/>
      <c r="AC489"/>
      <c r="AF489"/>
      <c r="AG489"/>
      <c r="AH489" s="38"/>
    </row>
    <row r="490" spans="25:34" x14ac:dyDescent="0.2">
      <c r="Y490"/>
      <c r="Z490"/>
      <c r="AA490"/>
      <c r="AB490"/>
      <c r="AC490"/>
      <c r="AF490"/>
      <c r="AG490"/>
      <c r="AH490" s="38"/>
    </row>
    <row r="491" spans="25:34" x14ac:dyDescent="0.2">
      <c r="Y491"/>
      <c r="Z491"/>
      <c r="AA491"/>
      <c r="AB491"/>
      <c r="AC491"/>
      <c r="AF491"/>
      <c r="AG491"/>
      <c r="AH491" s="38"/>
    </row>
    <row r="492" spans="25:34" x14ac:dyDescent="0.2">
      <c r="Y492"/>
      <c r="Z492"/>
      <c r="AA492"/>
      <c r="AB492"/>
      <c r="AC492"/>
      <c r="AF492"/>
      <c r="AG492"/>
      <c r="AH492" s="38"/>
    </row>
    <row r="493" spans="25:34" x14ac:dyDescent="0.2">
      <c r="Y493"/>
      <c r="Z493"/>
      <c r="AA493"/>
      <c r="AB493"/>
      <c r="AC493"/>
      <c r="AF493"/>
      <c r="AG493"/>
      <c r="AH493" s="38"/>
    </row>
    <row r="494" spans="25:34" x14ac:dyDescent="0.2">
      <c r="Y494"/>
      <c r="Z494"/>
      <c r="AA494"/>
      <c r="AB494"/>
      <c r="AC494"/>
      <c r="AF494"/>
      <c r="AG494"/>
      <c r="AH494" s="38"/>
    </row>
    <row r="495" spans="25:34" x14ac:dyDescent="0.2">
      <c r="Y495"/>
      <c r="Z495"/>
      <c r="AA495"/>
      <c r="AB495"/>
      <c r="AC495"/>
      <c r="AF495"/>
      <c r="AG495"/>
      <c r="AH495" s="38"/>
    </row>
    <row r="496" spans="25:34" x14ac:dyDescent="0.2">
      <c r="Y496"/>
      <c r="Z496"/>
      <c r="AA496"/>
      <c r="AB496"/>
      <c r="AC496"/>
      <c r="AF496"/>
      <c r="AG496"/>
      <c r="AH496" s="38"/>
    </row>
    <row r="497" spans="25:34" x14ac:dyDescent="0.2">
      <c r="Y497"/>
      <c r="Z497"/>
      <c r="AA497"/>
      <c r="AB497"/>
      <c r="AC497"/>
      <c r="AF497"/>
      <c r="AG497"/>
      <c r="AH497" s="38"/>
    </row>
    <row r="498" spans="25:34" x14ac:dyDescent="0.2">
      <c r="Y498"/>
      <c r="Z498"/>
      <c r="AA498"/>
      <c r="AB498"/>
      <c r="AC498"/>
      <c r="AF498"/>
      <c r="AG498"/>
      <c r="AH498" s="38"/>
    </row>
    <row r="499" spans="25:34" x14ac:dyDescent="0.2">
      <c r="Y499"/>
      <c r="Z499"/>
      <c r="AA499"/>
      <c r="AB499"/>
      <c r="AC499"/>
      <c r="AF499"/>
      <c r="AG499"/>
      <c r="AH499" s="38"/>
    </row>
    <row r="500" spans="25:34" x14ac:dyDescent="0.2">
      <c r="Y500"/>
      <c r="Z500"/>
      <c r="AA500"/>
      <c r="AB500"/>
      <c r="AC500"/>
      <c r="AF500"/>
      <c r="AG500"/>
      <c r="AH500" s="38"/>
    </row>
    <row r="501" spans="25:34" x14ac:dyDescent="0.2">
      <c r="Y501"/>
      <c r="Z501"/>
      <c r="AA501"/>
      <c r="AB501"/>
      <c r="AC501"/>
      <c r="AF501"/>
      <c r="AG501"/>
      <c r="AH501" s="38"/>
    </row>
    <row r="502" spans="25:34" x14ac:dyDescent="0.2">
      <c r="Y502"/>
      <c r="Z502"/>
      <c r="AA502"/>
      <c r="AB502"/>
      <c r="AC502"/>
      <c r="AF502"/>
      <c r="AG502"/>
      <c r="AH502" s="38"/>
    </row>
    <row r="503" spans="25:34" x14ac:dyDescent="0.2">
      <c r="Y503"/>
      <c r="Z503"/>
      <c r="AA503"/>
      <c r="AB503"/>
      <c r="AC503"/>
      <c r="AF503"/>
      <c r="AG503"/>
      <c r="AH503" s="38"/>
    </row>
    <row r="504" spans="25:34" x14ac:dyDescent="0.2">
      <c r="Y504"/>
      <c r="Z504"/>
      <c r="AA504"/>
      <c r="AB504"/>
      <c r="AC504"/>
      <c r="AF504"/>
      <c r="AG504"/>
      <c r="AH504" s="38"/>
    </row>
    <row r="505" spans="25:34" x14ac:dyDescent="0.2">
      <c r="Y505"/>
      <c r="Z505"/>
      <c r="AA505"/>
      <c r="AB505"/>
      <c r="AC505"/>
      <c r="AF505"/>
      <c r="AG505"/>
      <c r="AH505" s="38"/>
    </row>
    <row r="506" spans="25:34" x14ac:dyDescent="0.2">
      <c r="Y506"/>
      <c r="Z506"/>
      <c r="AA506"/>
      <c r="AB506"/>
      <c r="AC506"/>
      <c r="AF506"/>
      <c r="AG506"/>
      <c r="AH506" s="38"/>
    </row>
    <row r="507" spans="25:34" x14ac:dyDescent="0.2">
      <c r="Y507"/>
      <c r="Z507"/>
      <c r="AA507"/>
      <c r="AB507"/>
      <c r="AC507"/>
      <c r="AF507"/>
      <c r="AG507"/>
      <c r="AH507" s="38"/>
    </row>
    <row r="508" spans="25:34" x14ac:dyDescent="0.2">
      <c r="Y508"/>
      <c r="Z508"/>
      <c r="AA508"/>
      <c r="AB508"/>
      <c r="AC508"/>
      <c r="AF508"/>
      <c r="AG508"/>
      <c r="AH508" s="38"/>
    </row>
    <row r="509" spans="25:34" x14ac:dyDescent="0.2">
      <c r="Y509"/>
      <c r="Z509"/>
      <c r="AA509"/>
      <c r="AB509"/>
      <c r="AC509"/>
      <c r="AF509"/>
      <c r="AG509"/>
      <c r="AH509" s="38"/>
    </row>
    <row r="510" spans="25:34" x14ac:dyDescent="0.2">
      <c r="Y510"/>
      <c r="Z510"/>
      <c r="AA510"/>
      <c r="AB510"/>
      <c r="AC510"/>
      <c r="AF510"/>
      <c r="AG510"/>
      <c r="AH510" s="38"/>
    </row>
    <row r="511" spans="25:34" x14ac:dyDescent="0.2">
      <c r="Y511"/>
      <c r="Z511"/>
      <c r="AA511"/>
      <c r="AB511"/>
      <c r="AC511"/>
      <c r="AF511"/>
      <c r="AG511"/>
      <c r="AH511" s="38"/>
    </row>
    <row r="512" spans="25:34" x14ac:dyDescent="0.2">
      <c r="Y512"/>
      <c r="Z512"/>
      <c r="AA512"/>
      <c r="AB512"/>
      <c r="AC512"/>
      <c r="AF512"/>
      <c r="AG512"/>
      <c r="AH512" s="38"/>
    </row>
    <row r="513" spans="25:34" x14ac:dyDescent="0.2">
      <c r="Y513"/>
      <c r="Z513"/>
      <c r="AA513"/>
      <c r="AB513"/>
      <c r="AC513"/>
      <c r="AF513"/>
      <c r="AG513"/>
      <c r="AH513" s="38"/>
    </row>
    <row r="514" spans="25:34" x14ac:dyDescent="0.2">
      <c r="Y514"/>
      <c r="Z514"/>
      <c r="AA514"/>
      <c r="AB514"/>
      <c r="AC514"/>
      <c r="AF514"/>
      <c r="AG514"/>
      <c r="AH514" s="38"/>
    </row>
    <row r="515" spans="25:34" x14ac:dyDescent="0.2">
      <c r="Y515"/>
      <c r="Z515"/>
      <c r="AA515"/>
      <c r="AB515"/>
      <c r="AC515"/>
      <c r="AF515"/>
      <c r="AG515"/>
      <c r="AH515" s="38"/>
    </row>
    <row r="516" spans="25:34" x14ac:dyDescent="0.2">
      <c r="Y516"/>
      <c r="Z516"/>
      <c r="AA516"/>
      <c r="AB516"/>
      <c r="AC516"/>
      <c r="AF516"/>
      <c r="AG516"/>
      <c r="AH516" s="38"/>
    </row>
    <row r="517" spans="25:34" x14ac:dyDescent="0.2">
      <c r="Y517"/>
      <c r="Z517"/>
      <c r="AA517"/>
      <c r="AB517"/>
      <c r="AC517"/>
      <c r="AF517"/>
      <c r="AG517"/>
      <c r="AH517" s="38"/>
    </row>
    <row r="518" spans="25:34" x14ac:dyDescent="0.2">
      <c r="Y518"/>
      <c r="Z518"/>
      <c r="AA518"/>
      <c r="AB518"/>
      <c r="AC518"/>
      <c r="AF518"/>
      <c r="AG518"/>
      <c r="AH518" s="38"/>
    </row>
    <row r="519" spans="25:34" x14ac:dyDescent="0.2">
      <c r="Y519"/>
      <c r="Z519"/>
      <c r="AA519"/>
      <c r="AB519"/>
      <c r="AC519"/>
      <c r="AF519"/>
      <c r="AG519"/>
      <c r="AH519" s="38"/>
    </row>
    <row r="520" spans="25:34" x14ac:dyDescent="0.2">
      <c r="Y520"/>
      <c r="Z520"/>
      <c r="AA520"/>
      <c r="AB520"/>
      <c r="AC520"/>
      <c r="AF520"/>
      <c r="AG520"/>
      <c r="AH520" s="38"/>
    </row>
    <row r="521" spans="25:34" x14ac:dyDescent="0.2">
      <c r="Y521"/>
      <c r="Z521"/>
      <c r="AA521"/>
      <c r="AB521"/>
      <c r="AC521"/>
      <c r="AF521"/>
      <c r="AG521"/>
      <c r="AH521" s="38"/>
    </row>
    <row r="522" spans="25:34" x14ac:dyDescent="0.2">
      <c r="Y522"/>
      <c r="Z522"/>
      <c r="AA522"/>
      <c r="AB522"/>
      <c r="AC522"/>
      <c r="AF522"/>
      <c r="AG522"/>
      <c r="AH522" s="38"/>
    </row>
    <row r="523" spans="25:34" x14ac:dyDescent="0.2">
      <c r="Y523"/>
      <c r="Z523"/>
      <c r="AA523"/>
      <c r="AB523"/>
      <c r="AC523"/>
      <c r="AF523"/>
      <c r="AG523"/>
      <c r="AH523" s="38"/>
    </row>
    <row r="524" spans="25:34" x14ac:dyDescent="0.2">
      <c r="Y524"/>
      <c r="Z524"/>
      <c r="AA524"/>
      <c r="AB524"/>
      <c r="AC524"/>
      <c r="AF524"/>
      <c r="AG524"/>
      <c r="AH524" s="38"/>
    </row>
    <row r="525" spans="25:34" x14ac:dyDescent="0.2">
      <c r="Y525"/>
      <c r="Z525"/>
      <c r="AA525"/>
      <c r="AB525"/>
      <c r="AC525"/>
      <c r="AF525"/>
      <c r="AG525"/>
      <c r="AH525" s="38"/>
    </row>
    <row r="526" spans="25:34" x14ac:dyDescent="0.2">
      <c r="Y526"/>
      <c r="Z526"/>
      <c r="AA526"/>
      <c r="AB526"/>
      <c r="AC526"/>
      <c r="AF526"/>
      <c r="AG526"/>
      <c r="AH526" s="38"/>
    </row>
    <row r="527" spans="25:34" x14ac:dyDescent="0.2">
      <c r="Y527"/>
      <c r="Z527"/>
      <c r="AA527"/>
      <c r="AB527"/>
      <c r="AC527"/>
      <c r="AF527"/>
      <c r="AG527"/>
      <c r="AH527" s="38"/>
    </row>
    <row r="528" spans="25:34" x14ac:dyDescent="0.2">
      <c r="Y528"/>
      <c r="Z528"/>
      <c r="AA528"/>
      <c r="AB528"/>
      <c r="AC528"/>
      <c r="AF528"/>
      <c r="AG528"/>
      <c r="AH528" s="38"/>
    </row>
    <row r="529" spans="25:34" x14ac:dyDescent="0.2">
      <c r="Y529"/>
      <c r="Z529"/>
      <c r="AA529"/>
      <c r="AB529"/>
      <c r="AC529"/>
      <c r="AF529"/>
      <c r="AG529"/>
      <c r="AH529" s="38"/>
    </row>
    <row r="530" spans="25:34" x14ac:dyDescent="0.2">
      <c r="Y530"/>
      <c r="Z530"/>
      <c r="AA530"/>
      <c r="AB530"/>
      <c r="AC530"/>
      <c r="AF530"/>
      <c r="AG530"/>
      <c r="AH530" s="38"/>
    </row>
    <row r="531" spans="25:34" x14ac:dyDescent="0.2">
      <c r="Y531"/>
      <c r="Z531"/>
      <c r="AA531"/>
      <c r="AB531"/>
      <c r="AC531"/>
      <c r="AF531"/>
      <c r="AG531"/>
      <c r="AH531" s="38"/>
    </row>
    <row r="532" spans="25:34" x14ac:dyDescent="0.2">
      <c r="Y532"/>
      <c r="Z532"/>
      <c r="AA532"/>
      <c r="AB532"/>
      <c r="AC532"/>
      <c r="AF532"/>
      <c r="AG532"/>
      <c r="AH532" s="38"/>
    </row>
    <row r="533" spans="25:34" x14ac:dyDescent="0.2">
      <c r="Y533"/>
      <c r="Z533"/>
      <c r="AA533"/>
      <c r="AB533"/>
      <c r="AC533"/>
      <c r="AF533"/>
      <c r="AG533"/>
      <c r="AH533" s="38"/>
    </row>
    <row r="534" spans="25:34" x14ac:dyDescent="0.2">
      <c r="Y534"/>
      <c r="Z534"/>
      <c r="AA534"/>
      <c r="AB534"/>
      <c r="AC534"/>
      <c r="AF534"/>
      <c r="AG534"/>
      <c r="AH534" s="38"/>
    </row>
    <row r="535" spans="25:34" x14ac:dyDescent="0.2">
      <c r="Y535"/>
      <c r="Z535"/>
      <c r="AA535"/>
      <c r="AB535"/>
      <c r="AC535"/>
      <c r="AF535"/>
      <c r="AG535"/>
      <c r="AH535" s="38"/>
    </row>
    <row r="536" spans="25:34" x14ac:dyDescent="0.2">
      <c r="Y536"/>
      <c r="Z536"/>
      <c r="AA536"/>
      <c r="AB536"/>
      <c r="AC536"/>
      <c r="AF536"/>
      <c r="AG536"/>
      <c r="AH536" s="38"/>
    </row>
    <row r="537" spans="25:34" x14ac:dyDescent="0.2">
      <c r="Y537"/>
      <c r="Z537"/>
      <c r="AA537"/>
      <c r="AB537"/>
      <c r="AC537"/>
      <c r="AF537"/>
      <c r="AG537"/>
      <c r="AH537" s="38"/>
    </row>
    <row r="538" spans="25:34" x14ac:dyDescent="0.2">
      <c r="Y538"/>
      <c r="Z538"/>
      <c r="AA538"/>
      <c r="AB538"/>
      <c r="AC538"/>
      <c r="AF538"/>
      <c r="AG538"/>
      <c r="AH538" s="38"/>
    </row>
    <row r="539" spans="25:34" x14ac:dyDescent="0.2">
      <c r="Y539"/>
      <c r="Z539"/>
      <c r="AA539"/>
      <c r="AB539"/>
      <c r="AC539"/>
      <c r="AF539"/>
      <c r="AG539"/>
      <c r="AH539" s="38"/>
    </row>
    <row r="540" spans="25:34" x14ac:dyDescent="0.2">
      <c r="Y540"/>
      <c r="Z540"/>
      <c r="AA540"/>
      <c r="AB540"/>
      <c r="AC540"/>
      <c r="AF540"/>
      <c r="AG540"/>
      <c r="AH540" s="38"/>
    </row>
    <row r="541" spans="25:34" x14ac:dyDescent="0.2">
      <c r="Y541"/>
      <c r="Z541"/>
      <c r="AA541"/>
      <c r="AB541"/>
      <c r="AC541"/>
      <c r="AF541"/>
      <c r="AG541"/>
      <c r="AH541" s="38"/>
    </row>
    <row r="542" spans="25:34" x14ac:dyDescent="0.2">
      <c r="Y542"/>
      <c r="Z542"/>
      <c r="AA542"/>
      <c r="AB542"/>
      <c r="AC542"/>
      <c r="AF542"/>
      <c r="AG542"/>
      <c r="AH542" s="38"/>
    </row>
    <row r="543" spans="25:34" x14ac:dyDescent="0.2">
      <c r="Y543"/>
      <c r="Z543"/>
      <c r="AA543"/>
      <c r="AB543"/>
      <c r="AC543"/>
      <c r="AF543"/>
      <c r="AG543"/>
      <c r="AH543" s="38"/>
    </row>
    <row r="544" spans="25:34" x14ac:dyDescent="0.2">
      <c r="Y544"/>
      <c r="Z544"/>
      <c r="AA544"/>
      <c r="AB544"/>
      <c r="AC544"/>
      <c r="AF544"/>
      <c r="AG544"/>
      <c r="AH544" s="38"/>
    </row>
    <row r="545" spans="25:34" x14ac:dyDescent="0.2">
      <c r="Y545"/>
      <c r="Z545"/>
      <c r="AA545"/>
      <c r="AB545"/>
      <c r="AC545"/>
      <c r="AF545"/>
      <c r="AG545"/>
      <c r="AH545" s="38"/>
    </row>
    <row r="546" spans="25:34" x14ac:dyDescent="0.2">
      <c r="Y546"/>
      <c r="Z546"/>
      <c r="AA546"/>
      <c r="AB546"/>
      <c r="AC546"/>
      <c r="AF546"/>
      <c r="AG546"/>
      <c r="AH546" s="38"/>
    </row>
    <row r="547" spans="25:34" x14ac:dyDescent="0.2">
      <c r="Y547"/>
      <c r="Z547"/>
      <c r="AA547"/>
      <c r="AB547"/>
      <c r="AC547"/>
      <c r="AF547"/>
      <c r="AG547"/>
      <c r="AH547" s="38"/>
    </row>
    <row r="548" spans="25:34" x14ac:dyDescent="0.2">
      <c r="Y548"/>
      <c r="Z548"/>
      <c r="AA548"/>
      <c r="AB548"/>
      <c r="AC548"/>
      <c r="AF548"/>
      <c r="AG548"/>
      <c r="AH548" s="38"/>
    </row>
    <row r="549" spans="25:34" x14ac:dyDescent="0.2">
      <c r="Y549"/>
      <c r="Z549"/>
      <c r="AA549"/>
      <c r="AB549"/>
      <c r="AC549"/>
      <c r="AF549"/>
      <c r="AG549"/>
      <c r="AH549" s="38"/>
    </row>
    <row r="550" spans="25:34" x14ac:dyDescent="0.2">
      <c r="Y550"/>
      <c r="Z550"/>
      <c r="AA550"/>
      <c r="AB550"/>
      <c r="AC550"/>
      <c r="AF550"/>
      <c r="AG550"/>
      <c r="AH550" s="38"/>
    </row>
    <row r="551" spans="25:34" x14ac:dyDescent="0.2">
      <c r="Y551"/>
      <c r="Z551"/>
      <c r="AA551"/>
      <c r="AB551"/>
      <c r="AC551"/>
      <c r="AF551"/>
      <c r="AG551"/>
      <c r="AH551" s="38"/>
    </row>
    <row r="552" spans="25:34" x14ac:dyDescent="0.2">
      <c r="Y552"/>
      <c r="Z552"/>
      <c r="AA552"/>
      <c r="AB552"/>
      <c r="AC552"/>
      <c r="AF552"/>
      <c r="AG552"/>
      <c r="AH552" s="38"/>
    </row>
    <row r="553" spans="25:34" x14ac:dyDescent="0.2">
      <c r="Y553"/>
      <c r="Z553"/>
      <c r="AA553"/>
      <c r="AB553"/>
      <c r="AC553"/>
      <c r="AF553"/>
      <c r="AG553"/>
      <c r="AH553" s="38"/>
    </row>
    <row r="554" spans="25:34" x14ac:dyDescent="0.2">
      <c r="Y554"/>
      <c r="Z554"/>
      <c r="AA554"/>
      <c r="AB554"/>
      <c r="AC554"/>
      <c r="AF554"/>
      <c r="AG554"/>
      <c r="AH554" s="38"/>
    </row>
    <row r="555" spans="25:34" x14ac:dyDescent="0.2">
      <c r="Y555"/>
      <c r="Z555"/>
      <c r="AA555"/>
      <c r="AB555"/>
      <c r="AC555"/>
      <c r="AF555"/>
      <c r="AG555"/>
      <c r="AH555" s="38"/>
    </row>
    <row r="556" spans="25:34" x14ac:dyDescent="0.2">
      <c r="Y556"/>
      <c r="Z556"/>
      <c r="AA556"/>
      <c r="AB556"/>
      <c r="AC556"/>
      <c r="AF556"/>
      <c r="AG556"/>
      <c r="AH556" s="38"/>
    </row>
    <row r="557" spans="25:34" x14ac:dyDescent="0.2">
      <c r="Y557"/>
      <c r="Z557"/>
      <c r="AA557"/>
      <c r="AB557"/>
      <c r="AC557"/>
      <c r="AF557"/>
      <c r="AG557"/>
      <c r="AH557" s="38"/>
    </row>
    <row r="558" spans="25:34" x14ac:dyDescent="0.2">
      <c r="Y558"/>
      <c r="Z558"/>
      <c r="AA558"/>
      <c r="AB558"/>
      <c r="AC558"/>
      <c r="AF558"/>
      <c r="AG558"/>
      <c r="AH558" s="38"/>
    </row>
    <row r="559" spans="25:34" x14ac:dyDescent="0.2">
      <c r="Y559"/>
      <c r="Z559"/>
      <c r="AA559"/>
      <c r="AB559"/>
      <c r="AC559"/>
      <c r="AF559"/>
      <c r="AG559"/>
      <c r="AH559" s="38"/>
    </row>
    <row r="560" spans="25:34" x14ac:dyDescent="0.2">
      <c r="Y560"/>
      <c r="Z560"/>
      <c r="AA560"/>
      <c r="AB560"/>
      <c r="AC560"/>
      <c r="AF560"/>
      <c r="AG560"/>
      <c r="AH560" s="38"/>
    </row>
    <row r="561" spans="25:34" x14ac:dyDescent="0.2">
      <c r="Y561"/>
      <c r="Z561"/>
      <c r="AA561"/>
      <c r="AB561"/>
      <c r="AC561"/>
      <c r="AF561"/>
      <c r="AG561"/>
      <c r="AH561" s="38"/>
    </row>
    <row r="562" spans="25:34" x14ac:dyDescent="0.2">
      <c r="Y562"/>
      <c r="Z562"/>
      <c r="AA562"/>
      <c r="AB562"/>
      <c r="AC562"/>
      <c r="AF562"/>
      <c r="AG562"/>
      <c r="AH562" s="38"/>
    </row>
    <row r="563" spans="25:34" x14ac:dyDescent="0.2">
      <c r="Y563"/>
      <c r="Z563"/>
      <c r="AA563"/>
      <c r="AB563"/>
      <c r="AC563"/>
      <c r="AF563"/>
      <c r="AG563"/>
      <c r="AH563" s="38"/>
    </row>
    <row r="564" spans="25:34" x14ac:dyDescent="0.2">
      <c r="Y564"/>
      <c r="Z564"/>
      <c r="AA564"/>
      <c r="AB564"/>
      <c r="AC564"/>
      <c r="AF564"/>
      <c r="AG564"/>
      <c r="AH564" s="38"/>
    </row>
    <row r="565" spans="25:34" x14ac:dyDescent="0.2">
      <c r="Y565"/>
      <c r="Z565"/>
      <c r="AA565"/>
      <c r="AB565"/>
      <c r="AC565"/>
      <c r="AF565"/>
      <c r="AG565"/>
      <c r="AH565" s="38"/>
    </row>
    <row r="566" spans="25:34" x14ac:dyDescent="0.2">
      <c r="Y566"/>
      <c r="Z566"/>
      <c r="AA566"/>
      <c r="AB566"/>
      <c r="AC566"/>
      <c r="AF566"/>
      <c r="AG566"/>
      <c r="AH566" s="38"/>
    </row>
    <row r="567" spans="25:34" x14ac:dyDescent="0.2">
      <c r="Y567"/>
      <c r="Z567"/>
      <c r="AA567"/>
      <c r="AB567"/>
      <c r="AC567"/>
      <c r="AF567"/>
      <c r="AG567"/>
      <c r="AH567" s="38"/>
    </row>
    <row r="568" spans="25:34" x14ac:dyDescent="0.2">
      <c r="Y568"/>
      <c r="Z568"/>
      <c r="AA568"/>
      <c r="AB568"/>
      <c r="AC568"/>
      <c r="AF568"/>
      <c r="AG568"/>
      <c r="AH568" s="38"/>
    </row>
    <row r="569" spans="25:34" x14ac:dyDescent="0.2">
      <c r="Y569"/>
      <c r="Z569"/>
      <c r="AA569"/>
      <c r="AB569"/>
      <c r="AC569"/>
      <c r="AF569"/>
      <c r="AG569"/>
      <c r="AH569" s="38"/>
    </row>
    <row r="570" spans="25:34" x14ac:dyDescent="0.2">
      <c r="Y570"/>
      <c r="Z570"/>
      <c r="AA570"/>
      <c r="AB570"/>
      <c r="AC570"/>
      <c r="AF570"/>
      <c r="AG570"/>
      <c r="AH570" s="38"/>
    </row>
    <row r="571" spans="25:34" x14ac:dyDescent="0.2">
      <c r="Y571"/>
      <c r="Z571"/>
      <c r="AA571"/>
      <c r="AB571"/>
      <c r="AC571"/>
      <c r="AF571"/>
      <c r="AG571"/>
      <c r="AH571" s="38"/>
    </row>
    <row r="572" spans="25:34" x14ac:dyDescent="0.2">
      <c r="Y572"/>
      <c r="Z572"/>
      <c r="AA572"/>
      <c r="AB572"/>
      <c r="AC572"/>
      <c r="AF572"/>
      <c r="AG572"/>
      <c r="AH572" s="38"/>
    </row>
    <row r="573" spans="25:34" x14ac:dyDescent="0.2">
      <c r="Y573"/>
      <c r="Z573"/>
      <c r="AA573"/>
      <c r="AB573"/>
      <c r="AC573"/>
      <c r="AF573"/>
      <c r="AG573"/>
      <c r="AH573" s="38"/>
    </row>
    <row r="574" spans="25:34" x14ac:dyDescent="0.2">
      <c r="Y574"/>
      <c r="Z574"/>
      <c r="AA574"/>
      <c r="AB574"/>
      <c r="AC574"/>
      <c r="AF574"/>
      <c r="AG574"/>
      <c r="AH574" s="38"/>
    </row>
    <row r="575" spans="25:34" x14ac:dyDescent="0.2">
      <c r="Y575"/>
      <c r="Z575"/>
      <c r="AA575"/>
      <c r="AB575"/>
      <c r="AC575"/>
      <c r="AF575"/>
      <c r="AG575"/>
      <c r="AH575" s="38"/>
    </row>
    <row r="576" spans="25:34" x14ac:dyDescent="0.2">
      <c r="Y576"/>
      <c r="Z576"/>
      <c r="AA576"/>
      <c r="AB576"/>
      <c r="AC576"/>
      <c r="AF576"/>
      <c r="AG576"/>
      <c r="AH576" s="38"/>
    </row>
    <row r="577" spans="25:34" x14ac:dyDescent="0.2">
      <c r="Y577"/>
      <c r="Z577"/>
      <c r="AA577"/>
      <c r="AB577"/>
      <c r="AC577"/>
      <c r="AF577"/>
      <c r="AG577"/>
      <c r="AH577" s="38"/>
    </row>
    <row r="578" spans="25:34" x14ac:dyDescent="0.2">
      <c r="Y578"/>
      <c r="Z578"/>
      <c r="AA578"/>
      <c r="AB578"/>
      <c r="AC578"/>
      <c r="AF578"/>
      <c r="AG578"/>
      <c r="AH578" s="38"/>
    </row>
    <row r="579" spans="25:34" x14ac:dyDescent="0.2">
      <c r="Y579"/>
      <c r="Z579"/>
      <c r="AA579"/>
      <c r="AB579"/>
      <c r="AC579"/>
      <c r="AF579"/>
      <c r="AG579"/>
      <c r="AH579" s="38"/>
    </row>
    <row r="580" spans="25:34" x14ac:dyDescent="0.2">
      <c r="Y580"/>
      <c r="Z580"/>
      <c r="AA580"/>
      <c r="AB580"/>
      <c r="AC580"/>
      <c r="AF580"/>
      <c r="AG580"/>
      <c r="AH580" s="38"/>
    </row>
    <row r="581" spans="25:34" x14ac:dyDescent="0.2">
      <c r="Y581"/>
      <c r="Z581"/>
      <c r="AA581"/>
      <c r="AB581"/>
      <c r="AC581"/>
      <c r="AF581"/>
      <c r="AG581"/>
      <c r="AH581" s="38"/>
    </row>
    <row r="582" spans="25:34" x14ac:dyDescent="0.2">
      <c r="Y582"/>
      <c r="Z582"/>
      <c r="AA582"/>
      <c r="AB582"/>
      <c r="AC582"/>
      <c r="AF582"/>
      <c r="AG582"/>
      <c r="AH582" s="38"/>
    </row>
    <row r="583" spans="25:34" x14ac:dyDescent="0.2">
      <c r="Y583"/>
      <c r="Z583"/>
      <c r="AA583"/>
      <c r="AB583"/>
      <c r="AC583"/>
      <c r="AF583"/>
      <c r="AG583"/>
      <c r="AH583" s="38"/>
    </row>
    <row r="584" spans="25:34" x14ac:dyDescent="0.2">
      <c r="Y584"/>
      <c r="Z584"/>
      <c r="AA584"/>
      <c r="AB584"/>
      <c r="AC584"/>
      <c r="AF584"/>
      <c r="AG584"/>
      <c r="AH584" s="38"/>
    </row>
    <row r="585" spans="25:34" x14ac:dyDescent="0.2">
      <c r="Y585"/>
      <c r="Z585"/>
      <c r="AA585"/>
      <c r="AB585"/>
      <c r="AC585"/>
      <c r="AF585"/>
      <c r="AG585"/>
      <c r="AH585" s="38"/>
    </row>
    <row r="586" spans="25:34" x14ac:dyDescent="0.2">
      <c r="Y586"/>
      <c r="Z586"/>
      <c r="AA586"/>
      <c r="AB586"/>
      <c r="AC586"/>
      <c r="AF586"/>
      <c r="AG586"/>
      <c r="AH586" s="38"/>
    </row>
    <row r="587" spans="25:34" x14ac:dyDescent="0.2">
      <c r="Y587"/>
      <c r="Z587"/>
      <c r="AA587"/>
      <c r="AB587"/>
      <c r="AC587"/>
      <c r="AF587"/>
      <c r="AG587"/>
      <c r="AH587" s="38"/>
    </row>
    <row r="588" spans="25:34" x14ac:dyDescent="0.2">
      <c r="Y588"/>
      <c r="Z588"/>
      <c r="AA588"/>
      <c r="AB588"/>
      <c r="AC588"/>
      <c r="AF588"/>
      <c r="AG588"/>
      <c r="AH588" s="38"/>
    </row>
    <row r="589" spans="25:34" x14ac:dyDescent="0.2">
      <c r="Y589"/>
      <c r="Z589"/>
      <c r="AA589"/>
      <c r="AB589"/>
      <c r="AC589"/>
      <c r="AF589"/>
      <c r="AG589"/>
      <c r="AH589" s="38"/>
    </row>
    <row r="590" spans="25:34" x14ac:dyDescent="0.2">
      <c r="Y590"/>
      <c r="Z590"/>
      <c r="AA590"/>
      <c r="AB590"/>
      <c r="AC590"/>
      <c r="AF590"/>
      <c r="AG590"/>
      <c r="AH590" s="38"/>
    </row>
    <row r="591" spans="25:34" x14ac:dyDescent="0.2">
      <c r="Y591"/>
      <c r="Z591"/>
      <c r="AA591"/>
      <c r="AB591"/>
      <c r="AC591"/>
      <c r="AF591"/>
      <c r="AG591"/>
      <c r="AH591" s="38"/>
    </row>
    <row r="592" spans="25:34" x14ac:dyDescent="0.2">
      <c r="Y592"/>
      <c r="Z592"/>
      <c r="AA592"/>
      <c r="AB592"/>
      <c r="AC592"/>
      <c r="AF592"/>
      <c r="AG592"/>
      <c r="AH592" s="38"/>
    </row>
    <row r="593" spans="25:34" x14ac:dyDescent="0.2">
      <c r="Y593"/>
      <c r="Z593"/>
      <c r="AA593"/>
      <c r="AB593"/>
      <c r="AC593"/>
      <c r="AF593"/>
      <c r="AG593"/>
      <c r="AH593" s="38"/>
    </row>
    <row r="594" spans="25:34" x14ac:dyDescent="0.2">
      <c r="Y594"/>
      <c r="Z594"/>
      <c r="AA594"/>
      <c r="AB594"/>
      <c r="AC594"/>
      <c r="AF594"/>
      <c r="AG594"/>
      <c r="AH594" s="38"/>
    </row>
    <row r="595" spans="25:34" x14ac:dyDescent="0.2">
      <c r="Y595"/>
      <c r="Z595"/>
      <c r="AA595"/>
      <c r="AB595"/>
      <c r="AC595"/>
      <c r="AF595"/>
      <c r="AG595"/>
      <c r="AH595" s="38"/>
    </row>
    <row r="596" spans="25:34" x14ac:dyDescent="0.2">
      <c r="Y596"/>
      <c r="Z596"/>
      <c r="AA596"/>
      <c r="AB596"/>
      <c r="AC596"/>
      <c r="AF596"/>
      <c r="AG596"/>
      <c r="AH596" s="38"/>
    </row>
    <row r="597" spans="25:34" x14ac:dyDescent="0.2">
      <c r="Y597"/>
      <c r="Z597"/>
      <c r="AA597"/>
      <c r="AB597"/>
      <c r="AC597"/>
      <c r="AF597"/>
      <c r="AG597"/>
      <c r="AH597" s="38"/>
    </row>
    <row r="598" spans="25:34" x14ac:dyDescent="0.2">
      <c r="Y598"/>
      <c r="Z598"/>
      <c r="AA598"/>
      <c r="AB598"/>
      <c r="AC598"/>
      <c r="AF598"/>
      <c r="AG598"/>
      <c r="AH598" s="38"/>
    </row>
    <row r="599" spans="25:34" x14ac:dyDescent="0.2">
      <c r="Y599"/>
      <c r="Z599"/>
      <c r="AA599"/>
      <c r="AB599"/>
      <c r="AC599"/>
      <c r="AF599"/>
      <c r="AG599"/>
      <c r="AH599" s="38"/>
    </row>
    <row r="600" spans="25:34" x14ac:dyDescent="0.2">
      <c r="Y600"/>
      <c r="Z600"/>
      <c r="AA600"/>
      <c r="AB600"/>
      <c r="AC600"/>
      <c r="AF600"/>
      <c r="AG600"/>
      <c r="AH600" s="38"/>
    </row>
    <row r="601" spans="25:34" x14ac:dyDescent="0.2">
      <c r="Y601"/>
      <c r="Z601"/>
      <c r="AA601"/>
      <c r="AB601"/>
      <c r="AC601"/>
      <c r="AF601"/>
      <c r="AG601"/>
      <c r="AH601" s="38"/>
    </row>
    <row r="602" spans="25:34" x14ac:dyDescent="0.2">
      <c r="Y602"/>
      <c r="Z602"/>
      <c r="AA602"/>
      <c r="AB602"/>
      <c r="AC602"/>
      <c r="AF602"/>
      <c r="AG602"/>
      <c r="AH602" s="38"/>
    </row>
    <row r="603" spans="25:34" x14ac:dyDescent="0.2">
      <c r="Y603"/>
      <c r="Z603"/>
      <c r="AA603"/>
      <c r="AB603"/>
      <c r="AC603"/>
      <c r="AF603"/>
      <c r="AG603"/>
      <c r="AH603" s="38"/>
    </row>
    <row r="604" spans="25:34" x14ac:dyDescent="0.2">
      <c r="Y604"/>
      <c r="Z604"/>
      <c r="AA604"/>
      <c r="AB604"/>
      <c r="AC604"/>
      <c r="AF604"/>
      <c r="AG604"/>
      <c r="AH604" s="38"/>
    </row>
    <row r="605" spans="25:34" x14ac:dyDescent="0.2">
      <c r="Y605"/>
      <c r="Z605"/>
      <c r="AA605"/>
      <c r="AB605"/>
      <c r="AC605"/>
      <c r="AF605"/>
      <c r="AG605"/>
      <c r="AH605" s="38"/>
    </row>
    <row r="606" spans="25:34" x14ac:dyDescent="0.2">
      <c r="Y606"/>
      <c r="Z606"/>
      <c r="AA606"/>
      <c r="AB606"/>
      <c r="AC606"/>
      <c r="AF606"/>
      <c r="AG606"/>
      <c r="AH606" s="38"/>
    </row>
    <row r="607" spans="25:34" x14ac:dyDescent="0.2">
      <c r="Y607"/>
      <c r="Z607"/>
      <c r="AA607"/>
      <c r="AB607"/>
      <c r="AC607"/>
      <c r="AF607"/>
      <c r="AG607"/>
      <c r="AH607" s="38"/>
    </row>
    <row r="608" spans="25:34" x14ac:dyDescent="0.2">
      <c r="Y608"/>
      <c r="Z608"/>
      <c r="AA608"/>
      <c r="AB608"/>
      <c r="AC608"/>
      <c r="AF608"/>
      <c r="AG608"/>
      <c r="AH608" s="38"/>
    </row>
    <row r="609" spans="25:34" x14ac:dyDescent="0.2">
      <c r="Y609"/>
      <c r="Z609"/>
      <c r="AA609"/>
      <c r="AB609"/>
      <c r="AC609"/>
      <c r="AF609"/>
      <c r="AG609"/>
      <c r="AH609" s="38"/>
    </row>
    <row r="610" spans="25:34" x14ac:dyDescent="0.2">
      <c r="Y610"/>
      <c r="Z610"/>
      <c r="AA610"/>
      <c r="AB610"/>
      <c r="AC610"/>
      <c r="AF610"/>
      <c r="AG610"/>
      <c r="AH610" s="38"/>
    </row>
    <row r="611" spans="25:34" x14ac:dyDescent="0.2">
      <c r="Y611"/>
      <c r="Z611"/>
      <c r="AA611"/>
      <c r="AB611"/>
      <c r="AC611"/>
      <c r="AF611"/>
      <c r="AG611"/>
      <c r="AH611" s="38"/>
    </row>
    <row r="612" spans="25:34" x14ac:dyDescent="0.2">
      <c r="Y612"/>
      <c r="Z612"/>
      <c r="AA612"/>
      <c r="AB612"/>
      <c r="AC612"/>
      <c r="AF612"/>
      <c r="AG612"/>
      <c r="AH612" s="38"/>
    </row>
    <row r="613" spans="25:34" x14ac:dyDescent="0.2">
      <c r="Y613"/>
      <c r="Z613"/>
      <c r="AA613"/>
      <c r="AB613"/>
      <c r="AC613"/>
      <c r="AF613"/>
      <c r="AG613"/>
      <c r="AH613" s="38"/>
    </row>
    <row r="614" spans="25:34" x14ac:dyDescent="0.2">
      <c r="Y614"/>
      <c r="Z614"/>
      <c r="AA614"/>
      <c r="AB614"/>
      <c r="AC614"/>
      <c r="AF614"/>
      <c r="AG614"/>
      <c r="AH614" s="38"/>
    </row>
    <row r="615" spans="25:34" x14ac:dyDescent="0.2">
      <c r="Y615"/>
      <c r="Z615"/>
      <c r="AA615"/>
      <c r="AB615"/>
      <c r="AC615"/>
      <c r="AF615"/>
      <c r="AG615"/>
      <c r="AH615" s="38"/>
    </row>
    <row r="616" spans="25:34" x14ac:dyDescent="0.2">
      <c r="Y616"/>
      <c r="Z616"/>
      <c r="AA616"/>
      <c r="AB616"/>
      <c r="AC616"/>
      <c r="AF616"/>
      <c r="AG616"/>
      <c r="AH616" s="38"/>
    </row>
    <row r="617" spans="25:34" x14ac:dyDescent="0.2">
      <c r="Y617"/>
      <c r="Z617"/>
      <c r="AA617"/>
      <c r="AB617"/>
      <c r="AC617"/>
      <c r="AF617"/>
      <c r="AG617"/>
      <c r="AH617" s="38"/>
    </row>
    <row r="618" spans="25:34" x14ac:dyDescent="0.2">
      <c r="Y618"/>
      <c r="Z618"/>
      <c r="AA618"/>
      <c r="AB618"/>
      <c r="AC618"/>
      <c r="AF618"/>
      <c r="AG618"/>
      <c r="AH618" s="38"/>
    </row>
    <row r="619" spans="25:34" x14ac:dyDescent="0.2">
      <c r="Y619"/>
      <c r="Z619"/>
      <c r="AA619"/>
      <c r="AB619"/>
      <c r="AC619"/>
      <c r="AF619"/>
      <c r="AG619"/>
      <c r="AH619" s="38"/>
    </row>
    <row r="620" spans="25:34" x14ac:dyDescent="0.2">
      <c r="Y620"/>
      <c r="Z620"/>
      <c r="AA620"/>
      <c r="AB620"/>
      <c r="AC620"/>
      <c r="AF620"/>
      <c r="AG620"/>
      <c r="AH620" s="38"/>
    </row>
    <row r="621" spans="25:34" x14ac:dyDescent="0.2">
      <c r="Y621"/>
      <c r="Z621"/>
      <c r="AA621"/>
      <c r="AB621"/>
      <c r="AC621"/>
      <c r="AF621"/>
      <c r="AG621"/>
      <c r="AH621" s="38"/>
    </row>
    <row r="622" spans="25:34" x14ac:dyDescent="0.2">
      <c r="Y622"/>
      <c r="Z622"/>
      <c r="AA622"/>
      <c r="AB622"/>
      <c r="AC622"/>
      <c r="AF622"/>
      <c r="AG622"/>
      <c r="AH622" s="38"/>
    </row>
    <row r="623" spans="25:34" x14ac:dyDescent="0.2">
      <c r="Y623"/>
      <c r="Z623"/>
      <c r="AA623"/>
      <c r="AB623"/>
      <c r="AC623"/>
      <c r="AF623"/>
      <c r="AG623"/>
      <c r="AH623" s="38"/>
    </row>
    <row r="624" spans="25:34" x14ac:dyDescent="0.2">
      <c r="Y624"/>
      <c r="Z624"/>
      <c r="AA624"/>
      <c r="AB624"/>
      <c r="AC624"/>
      <c r="AF624"/>
      <c r="AG624"/>
      <c r="AH624" s="38"/>
    </row>
    <row r="625" spans="25:34" x14ac:dyDescent="0.2">
      <c r="Y625"/>
      <c r="Z625"/>
      <c r="AA625"/>
      <c r="AB625"/>
      <c r="AC625"/>
      <c r="AF625"/>
      <c r="AG625"/>
      <c r="AH625" s="38"/>
    </row>
    <row r="626" spans="25:34" x14ac:dyDescent="0.2">
      <c r="Y626"/>
      <c r="Z626"/>
      <c r="AA626"/>
      <c r="AB626"/>
      <c r="AC626"/>
      <c r="AF626"/>
      <c r="AG626"/>
      <c r="AH626" s="38"/>
    </row>
    <row r="627" spans="25:34" x14ac:dyDescent="0.2">
      <c r="Y627"/>
      <c r="Z627"/>
      <c r="AA627"/>
      <c r="AB627"/>
      <c r="AC627"/>
      <c r="AF627"/>
      <c r="AG627"/>
      <c r="AH627" s="38"/>
    </row>
    <row r="628" spans="25:34" x14ac:dyDescent="0.2">
      <c r="Y628"/>
      <c r="Z628"/>
      <c r="AA628"/>
      <c r="AB628"/>
      <c r="AC628"/>
      <c r="AF628"/>
      <c r="AG628"/>
      <c r="AH628" s="38"/>
    </row>
    <row r="629" spans="25:34" x14ac:dyDescent="0.2">
      <c r="Y629"/>
      <c r="Z629"/>
      <c r="AA629"/>
      <c r="AB629"/>
      <c r="AC629"/>
      <c r="AF629"/>
      <c r="AG629"/>
      <c r="AH629" s="38"/>
    </row>
    <row r="630" spans="25:34" x14ac:dyDescent="0.2">
      <c r="Y630"/>
      <c r="Z630"/>
      <c r="AA630"/>
      <c r="AB630"/>
      <c r="AC630"/>
      <c r="AF630"/>
      <c r="AG630"/>
      <c r="AH630" s="38"/>
    </row>
    <row r="631" spans="25:34" x14ac:dyDescent="0.2">
      <c r="Y631"/>
      <c r="Z631"/>
      <c r="AA631"/>
      <c r="AB631"/>
      <c r="AC631"/>
      <c r="AF631"/>
      <c r="AG631"/>
      <c r="AH631" s="38"/>
    </row>
    <row r="632" spans="25:34" x14ac:dyDescent="0.2">
      <c r="Y632"/>
      <c r="Z632"/>
      <c r="AA632"/>
      <c r="AB632"/>
      <c r="AC632"/>
      <c r="AF632"/>
      <c r="AG632"/>
      <c r="AH632" s="38"/>
    </row>
    <row r="633" spans="25:34" x14ac:dyDescent="0.2">
      <c r="Y633"/>
      <c r="Z633"/>
      <c r="AA633"/>
      <c r="AB633"/>
      <c r="AC633"/>
      <c r="AF633"/>
      <c r="AG633"/>
      <c r="AH633" s="38"/>
    </row>
    <row r="634" spans="25:34" x14ac:dyDescent="0.2">
      <c r="Y634"/>
      <c r="Z634"/>
      <c r="AA634"/>
      <c r="AB634"/>
      <c r="AC634"/>
      <c r="AF634"/>
      <c r="AG634"/>
      <c r="AH634" s="38"/>
    </row>
    <row r="635" spans="25:34" x14ac:dyDescent="0.2">
      <c r="Y635"/>
      <c r="Z635"/>
      <c r="AA635"/>
      <c r="AB635"/>
      <c r="AC635"/>
      <c r="AF635"/>
      <c r="AG635"/>
      <c r="AH635" s="38"/>
    </row>
    <row r="636" spans="25:34" x14ac:dyDescent="0.2">
      <c r="Y636"/>
      <c r="Z636"/>
      <c r="AA636"/>
      <c r="AB636"/>
      <c r="AC636"/>
      <c r="AF636"/>
      <c r="AG636"/>
      <c r="AH636" s="38"/>
    </row>
    <row r="637" spans="25:34" x14ac:dyDescent="0.2">
      <c r="Y637"/>
      <c r="Z637"/>
      <c r="AA637"/>
      <c r="AB637"/>
      <c r="AC637"/>
      <c r="AF637"/>
      <c r="AG637"/>
      <c r="AH637" s="38"/>
    </row>
    <row r="638" spans="25:34" x14ac:dyDescent="0.2">
      <c r="Y638"/>
      <c r="Z638"/>
      <c r="AA638"/>
      <c r="AB638"/>
      <c r="AC638"/>
      <c r="AF638"/>
      <c r="AG638"/>
      <c r="AH638" s="38"/>
    </row>
    <row r="639" spans="25:34" x14ac:dyDescent="0.2">
      <c r="Y639"/>
      <c r="Z639"/>
      <c r="AA639"/>
      <c r="AB639"/>
      <c r="AC639"/>
      <c r="AF639"/>
      <c r="AG639"/>
      <c r="AH639" s="38"/>
    </row>
    <row r="640" spans="25:34" x14ac:dyDescent="0.2">
      <c r="Y640"/>
      <c r="Z640"/>
      <c r="AA640"/>
      <c r="AB640"/>
      <c r="AC640"/>
      <c r="AF640"/>
      <c r="AG640"/>
      <c r="AH640" s="38"/>
    </row>
    <row r="641" spans="25:34" x14ac:dyDescent="0.2">
      <c r="Y641"/>
      <c r="Z641"/>
      <c r="AA641"/>
      <c r="AB641"/>
      <c r="AC641"/>
      <c r="AF641"/>
      <c r="AG641"/>
      <c r="AH641" s="38"/>
    </row>
    <row r="642" spans="25:34" x14ac:dyDescent="0.2">
      <c r="Y642"/>
      <c r="Z642"/>
      <c r="AA642"/>
      <c r="AB642"/>
      <c r="AC642"/>
      <c r="AF642"/>
      <c r="AG642"/>
      <c r="AH642" s="38"/>
    </row>
    <row r="643" spans="25:34" x14ac:dyDescent="0.2">
      <c r="Y643"/>
      <c r="Z643"/>
      <c r="AA643"/>
      <c r="AB643"/>
      <c r="AC643"/>
      <c r="AF643"/>
      <c r="AG643"/>
      <c r="AH643" s="38"/>
    </row>
    <row r="644" spans="25:34" x14ac:dyDescent="0.2">
      <c r="Y644"/>
      <c r="Z644"/>
      <c r="AA644"/>
      <c r="AB644"/>
      <c r="AC644"/>
      <c r="AF644"/>
      <c r="AG644"/>
      <c r="AH644" s="38"/>
    </row>
    <row r="645" spans="25:34" x14ac:dyDescent="0.2">
      <c r="Y645"/>
      <c r="Z645"/>
      <c r="AA645"/>
      <c r="AB645"/>
      <c r="AC645"/>
      <c r="AF645"/>
      <c r="AG645"/>
      <c r="AH645" s="38"/>
    </row>
    <row r="646" spans="25:34" x14ac:dyDescent="0.2">
      <c r="Y646"/>
      <c r="Z646"/>
      <c r="AA646"/>
      <c r="AB646"/>
      <c r="AC646"/>
      <c r="AF646"/>
      <c r="AG646"/>
      <c r="AH646" s="38"/>
    </row>
    <row r="647" spans="25:34" x14ac:dyDescent="0.2">
      <c r="Y647"/>
      <c r="Z647"/>
      <c r="AA647"/>
      <c r="AB647"/>
      <c r="AC647"/>
      <c r="AF647"/>
      <c r="AG647"/>
      <c r="AH647" s="38"/>
    </row>
    <row r="648" spans="25:34" x14ac:dyDescent="0.2">
      <c r="Y648"/>
      <c r="Z648"/>
      <c r="AA648"/>
      <c r="AB648"/>
      <c r="AC648"/>
      <c r="AF648"/>
      <c r="AG648"/>
      <c r="AH648" s="38"/>
    </row>
    <row r="649" spans="25:34" x14ac:dyDescent="0.2">
      <c r="Y649"/>
      <c r="Z649"/>
      <c r="AA649"/>
      <c r="AB649"/>
      <c r="AC649"/>
      <c r="AF649"/>
      <c r="AG649"/>
      <c r="AH649" s="38"/>
    </row>
    <row r="650" spans="25:34" x14ac:dyDescent="0.2">
      <c r="Y650"/>
      <c r="Z650"/>
      <c r="AA650"/>
      <c r="AB650"/>
      <c r="AC650"/>
      <c r="AF650"/>
      <c r="AG650"/>
      <c r="AH650" s="38"/>
    </row>
    <row r="651" spans="25:34" x14ac:dyDescent="0.2">
      <c r="Y651"/>
      <c r="Z651"/>
      <c r="AA651"/>
      <c r="AB651"/>
      <c r="AC651"/>
      <c r="AF651"/>
      <c r="AG651"/>
      <c r="AH651" s="38"/>
    </row>
    <row r="652" spans="25:34" x14ac:dyDescent="0.2">
      <c r="Y652"/>
      <c r="Z652"/>
      <c r="AA652"/>
      <c r="AB652"/>
      <c r="AC652"/>
      <c r="AF652"/>
      <c r="AG652"/>
      <c r="AH652" s="38"/>
    </row>
    <row r="653" spans="25:34" x14ac:dyDescent="0.2">
      <c r="Y653"/>
      <c r="Z653"/>
      <c r="AA653"/>
      <c r="AB653"/>
      <c r="AC653"/>
      <c r="AF653"/>
      <c r="AG653"/>
      <c r="AH653" s="38"/>
    </row>
    <row r="654" spans="25:34" x14ac:dyDescent="0.2">
      <c r="Y654"/>
      <c r="Z654"/>
      <c r="AA654"/>
      <c r="AB654"/>
      <c r="AC654"/>
      <c r="AF654"/>
      <c r="AG654"/>
      <c r="AH654" s="38"/>
    </row>
    <row r="655" spans="25:34" x14ac:dyDescent="0.2">
      <c r="Y655"/>
      <c r="Z655"/>
      <c r="AA655"/>
      <c r="AB655"/>
      <c r="AC655"/>
      <c r="AF655"/>
      <c r="AG655"/>
      <c r="AH655" s="38"/>
    </row>
    <row r="656" spans="25:34" x14ac:dyDescent="0.2">
      <c r="Y656"/>
      <c r="Z656"/>
      <c r="AA656"/>
      <c r="AB656"/>
      <c r="AC656"/>
      <c r="AF656"/>
      <c r="AG656"/>
      <c r="AH656" s="38"/>
    </row>
    <row r="657" spans="25:34" x14ac:dyDescent="0.2">
      <c r="Y657"/>
      <c r="Z657"/>
      <c r="AA657"/>
      <c r="AB657"/>
      <c r="AC657"/>
      <c r="AF657"/>
      <c r="AG657"/>
      <c r="AH657" s="38"/>
    </row>
    <row r="658" spans="25:34" x14ac:dyDescent="0.2">
      <c r="Y658"/>
      <c r="Z658"/>
      <c r="AA658"/>
      <c r="AB658"/>
      <c r="AC658"/>
      <c r="AF658"/>
      <c r="AG658"/>
      <c r="AH658" s="38"/>
    </row>
    <row r="659" spans="25:34" x14ac:dyDescent="0.2">
      <c r="Y659"/>
      <c r="Z659"/>
      <c r="AA659"/>
      <c r="AB659"/>
      <c r="AC659"/>
      <c r="AF659"/>
      <c r="AG659"/>
      <c r="AH659" s="38"/>
    </row>
    <row r="660" spans="25:34" x14ac:dyDescent="0.2">
      <c r="Y660"/>
      <c r="Z660"/>
      <c r="AA660"/>
      <c r="AB660"/>
      <c r="AC660"/>
      <c r="AF660"/>
      <c r="AG660"/>
      <c r="AH660" s="38"/>
    </row>
    <row r="661" spans="25:34" x14ac:dyDescent="0.2">
      <c r="Y661"/>
      <c r="Z661"/>
      <c r="AA661"/>
      <c r="AB661"/>
      <c r="AC661"/>
      <c r="AF661"/>
      <c r="AG661"/>
      <c r="AH661" s="38"/>
    </row>
    <row r="662" spans="25:34" x14ac:dyDescent="0.2">
      <c r="Y662"/>
      <c r="Z662"/>
      <c r="AA662"/>
      <c r="AB662"/>
      <c r="AC662"/>
      <c r="AF662"/>
      <c r="AG662"/>
      <c r="AH662" s="38"/>
    </row>
    <row r="663" spans="25:34" x14ac:dyDescent="0.2">
      <c r="Y663"/>
      <c r="Z663"/>
      <c r="AA663"/>
      <c r="AB663"/>
      <c r="AC663"/>
      <c r="AF663"/>
      <c r="AG663"/>
      <c r="AH663" s="38"/>
    </row>
    <row r="664" spans="25:34" x14ac:dyDescent="0.2">
      <c r="Y664"/>
      <c r="Z664"/>
      <c r="AA664"/>
      <c r="AB664"/>
      <c r="AC664"/>
      <c r="AF664"/>
      <c r="AG664"/>
      <c r="AH664" s="38"/>
    </row>
    <row r="665" spans="25:34" x14ac:dyDescent="0.2">
      <c r="Y665"/>
      <c r="Z665"/>
      <c r="AA665"/>
      <c r="AB665"/>
      <c r="AC665"/>
      <c r="AF665"/>
      <c r="AG665"/>
      <c r="AH665" s="38"/>
    </row>
    <row r="666" spans="25:34" x14ac:dyDescent="0.2">
      <c r="Y666"/>
      <c r="Z666"/>
      <c r="AA666"/>
      <c r="AB666"/>
      <c r="AC666"/>
      <c r="AF666"/>
      <c r="AG666"/>
      <c r="AH666" s="38"/>
    </row>
    <row r="667" spans="25:34" x14ac:dyDescent="0.2">
      <c r="Y667"/>
      <c r="Z667"/>
      <c r="AA667"/>
      <c r="AB667"/>
      <c r="AC667"/>
      <c r="AF667"/>
      <c r="AG667"/>
      <c r="AH667" s="38"/>
    </row>
    <row r="668" spans="25:34" x14ac:dyDescent="0.2">
      <c r="Y668"/>
      <c r="Z668"/>
      <c r="AA668"/>
      <c r="AB668"/>
      <c r="AC668"/>
      <c r="AF668"/>
      <c r="AG668"/>
      <c r="AH668" s="38"/>
    </row>
    <row r="669" spans="25:34" x14ac:dyDescent="0.2">
      <c r="Y669"/>
      <c r="Z669"/>
      <c r="AA669"/>
      <c r="AB669"/>
      <c r="AC669"/>
      <c r="AF669"/>
      <c r="AG669"/>
      <c r="AH669" s="38"/>
    </row>
    <row r="670" spans="25:34" x14ac:dyDescent="0.2">
      <c r="Y670"/>
      <c r="Z670"/>
      <c r="AA670"/>
      <c r="AB670"/>
      <c r="AC670"/>
      <c r="AF670"/>
      <c r="AG670"/>
      <c r="AH670" s="38"/>
    </row>
    <row r="671" spans="25:34" x14ac:dyDescent="0.2">
      <c r="Y671"/>
      <c r="Z671"/>
      <c r="AA671"/>
      <c r="AB671"/>
      <c r="AC671"/>
      <c r="AF671"/>
      <c r="AG671"/>
      <c r="AH671" s="38"/>
    </row>
    <row r="672" spans="25:34" x14ac:dyDescent="0.2">
      <c r="Y672"/>
      <c r="Z672"/>
      <c r="AA672"/>
      <c r="AB672"/>
      <c r="AC672"/>
      <c r="AF672"/>
      <c r="AG672"/>
      <c r="AH672" s="38"/>
    </row>
    <row r="673" spans="25:34" x14ac:dyDescent="0.2">
      <c r="Y673"/>
      <c r="Z673"/>
      <c r="AA673"/>
      <c r="AB673"/>
      <c r="AC673"/>
      <c r="AF673"/>
      <c r="AG673"/>
      <c r="AH673" s="38"/>
    </row>
    <row r="674" spans="25:34" x14ac:dyDescent="0.2">
      <c r="Y674"/>
      <c r="Z674"/>
      <c r="AA674"/>
      <c r="AB674"/>
      <c r="AC674"/>
      <c r="AF674"/>
      <c r="AG674"/>
      <c r="AH674" s="38"/>
    </row>
    <row r="675" spans="25:34" x14ac:dyDescent="0.2">
      <c r="Y675"/>
      <c r="Z675"/>
      <c r="AA675"/>
      <c r="AB675"/>
      <c r="AC675"/>
      <c r="AF675"/>
      <c r="AG675"/>
      <c r="AH675" s="38"/>
    </row>
    <row r="676" spans="25:34" x14ac:dyDescent="0.2">
      <c r="Y676"/>
      <c r="Z676"/>
      <c r="AA676"/>
      <c r="AB676"/>
      <c r="AC676"/>
      <c r="AF676"/>
      <c r="AG676"/>
      <c r="AH676" s="38"/>
    </row>
    <row r="677" spans="25:34" x14ac:dyDescent="0.2">
      <c r="Y677"/>
      <c r="Z677"/>
      <c r="AA677"/>
      <c r="AB677"/>
      <c r="AC677"/>
      <c r="AF677"/>
      <c r="AG677"/>
      <c r="AH677" s="38"/>
    </row>
    <row r="678" spans="25:34" x14ac:dyDescent="0.2">
      <c r="Y678"/>
      <c r="Z678"/>
      <c r="AA678"/>
      <c r="AB678"/>
      <c r="AC678"/>
      <c r="AF678"/>
      <c r="AG678"/>
      <c r="AH678" s="38"/>
    </row>
    <row r="679" spans="25:34" x14ac:dyDescent="0.2">
      <c r="Y679"/>
      <c r="Z679"/>
      <c r="AA679"/>
      <c r="AB679"/>
      <c r="AC679"/>
      <c r="AF679"/>
      <c r="AG679"/>
      <c r="AH679" s="38"/>
    </row>
    <row r="680" spans="25:34" x14ac:dyDescent="0.2">
      <c r="Y680"/>
      <c r="Z680"/>
      <c r="AA680"/>
      <c r="AB680"/>
      <c r="AC680"/>
      <c r="AF680"/>
      <c r="AG680"/>
      <c r="AH680" s="38"/>
    </row>
    <row r="681" spans="25:34" x14ac:dyDescent="0.2">
      <c r="Y681"/>
      <c r="Z681"/>
      <c r="AA681"/>
      <c r="AB681"/>
      <c r="AC681"/>
      <c r="AF681"/>
      <c r="AG681"/>
      <c r="AH681" s="38"/>
    </row>
    <row r="682" spans="25:34" x14ac:dyDescent="0.2">
      <c r="Y682"/>
      <c r="Z682"/>
      <c r="AA682"/>
      <c r="AB682"/>
      <c r="AC682"/>
      <c r="AF682"/>
      <c r="AG682"/>
      <c r="AH682" s="38"/>
    </row>
    <row r="683" spans="25:34" x14ac:dyDescent="0.2">
      <c r="Y683"/>
      <c r="Z683"/>
      <c r="AA683"/>
      <c r="AB683"/>
      <c r="AC683"/>
      <c r="AF683"/>
      <c r="AG683"/>
      <c r="AH683" s="38"/>
    </row>
    <row r="684" spans="25:34" x14ac:dyDescent="0.2">
      <c r="Y684"/>
      <c r="Z684"/>
      <c r="AA684"/>
      <c r="AB684"/>
      <c r="AC684"/>
      <c r="AF684"/>
      <c r="AG684"/>
      <c r="AH684" s="38"/>
    </row>
    <row r="685" spans="25:34" x14ac:dyDescent="0.2">
      <c r="Y685"/>
      <c r="Z685"/>
      <c r="AA685"/>
      <c r="AB685"/>
      <c r="AC685"/>
      <c r="AF685"/>
      <c r="AG685"/>
      <c r="AH685" s="38"/>
    </row>
    <row r="686" spans="25:34" x14ac:dyDescent="0.2">
      <c r="Y686"/>
      <c r="Z686"/>
      <c r="AA686"/>
      <c r="AB686"/>
      <c r="AC686"/>
      <c r="AF686"/>
      <c r="AG686"/>
      <c r="AH686" s="38"/>
    </row>
    <row r="687" spans="25:34" x14ac:dyDescent="0.2">
      <c r="Y687"/>
      <c r="Z687"/>
      <c r="AA687"/>
      <c r="AB687"/>
      <c r="AC687"/>
      <c r="AF687"/>
      <c r="AG687"/>
      <c r="AH687" s="38"/>
    </row>
    <row r="688" spans="25:34" x14ac:dyDescent="0.2">
      <c r="Y688"/>
      <c r="Z688"/>
      <c r="AA688"/>
      <c r="AB688"/>
      <c r="AC688"/>
      <c r="AF688"/>
      <c r="AG688"/>
      <c r="AH688" s="38"/>
    </row>
    <row r="689" spans="25:34" x14ac:dyDescent="0.2">
      <c r="Y689"/>
      <c r="Z689"/>
      <c r="AA689"/>
      <c r="AB689"/>
      <c r="AC689"/>
      <c r="AF689"/>
      <c r="AG689"/>
      <c r="AH689" s="38"/>
    </row>
    <row r="690" spans="25:34" x14ac:dyDescent="0.2">
      <c r="Y690"/>
      <c r="Z690"/>
      <c r="AA690"/>
      <c r="AB690"/>
      <c r="AC690"/>
      <c r="AF690"/>
      <c r="AG690"/>
      <c r="AH690" s="38"/>
    </row>
    <row r="691" spans="25:34" x14ac:dyDescent="0.2">
      <c r="Y691"/>
      <c r="Z691"/>
      <c r="AA691"/>
      <c r="AB691"/>
      <c r="AC691"/>
      <c r="AF691"/>
      <c r="AG691"/>
      <c r="AH691" s="38"/>
    </row>
    <row r="692" spans="25:34" x14ac:dyDescent="0.2">
      <c r="Y692"/>
      <c r="Z692"/>
      <c r="AA692"/>
      <c r="AB692"/>
      <c r="AC692"/>
      <c r="AF692"/>
      <c r="AG692"/>
      <c r="AH692" s="38"/>
    </row>
    <row r="693" spans="25:34" x14ac:dyDescent="0.2">
      <c r="Y693"/>
      <c r="Z693"/>
      <c r="AA693"/>
      <c r="AB693"/>
      <c r="AC693"/>
      <c r="AF693"/>
      <c r="AG693"/>
      <c r="AH693" s="38"/>
    </row>
    <row r="694" spans="25:34" x14ac:dyDescent="0.2">
      <c r="Y694"/>
      <c r="Z694"/>
      <c r="AA694"/>
      <c r="AB694"/>
      <c r="AC694"/>
      <c r="AF694"/>
      <c r="AG694"/>
      <c r="AH694" s="38"/>
    </row>
    <row r="695" spans="25:34" x14ac:dyDescent="0.2">
      <c r="Y695"/>
      <c r="Z695"/>
      <c r="AA695"/>
      <c r="AB695"/>
      <c r="AC695"/>
      <c r="AF695"/>
      <c r="AG695"/>
      <c r="AH695" s="38"/>
    </row>
    <row r="696" spans="25:34" x14ac:dyDescent="0.2">
      <c r="Y696"/>
      <c r="Z696"/>
      <c r="AA696"/>
      <c r="AB696"/>
      <c r="AC696"/>
      <c r="AF696"/>
      <c r="AG696"/>
      <c r="AH696" s="38"/>
    </row>
    <row r="697" spans="25:34" x14ac:dyDescent="0.2">
      <c r="Y697"/>
      <c r="Z697"/>
      <c r="AA697"/>
      <c r="AB697"/>
      <c r="AC697"/>
      <c r="AF697"/>
      <c r="AG697"/>
      <c r="AH697" s="38"/>
    </row>
    <row r="698" spans="25:34" x14ac:dyDescent="0.2">
      <c r="Y698"/>
      <c r="Z698"/>
      <c r="AA698"/>
      <c r="AB698"/>
      <c r="AC698"/>
      <c r="AF698"/>
      <c r="AG698"/>
      <c r="AH698" s="38"/>
    </row>
    <row r="699" spans="25:34" x14ac:dyDescent="0.2">
      <c r="Y699"/>
      <c r="Z699"/>
      <c r="AA699"/>
      <c r="AB699"/>
      <c r="AC699"/>
      <c r="AF699"/>
      <c r="AG699"/>
      <c r="AH699" s="38"/>
    </row>
    <row r="700" spans="25:34" x14ac:dyDescent="0.2">
      <c r="Y700"/>
      <c r="Z700"/>
      <c r="AA700"/>
      <c r="AB700"/>
      <c r="AC700"/>
      <c r="AF700"/>
      <c r="AG700"/>
      <c r="AH700" s="38"/>
    </row>
    <row r="701" spans="25:34" x14ac:dyDescent="0.2">
      <c r="Y701"/>
      <c r="Z701"/>
      <c r="AA701"/>
      <c r="AB701"/>
      <c r="AC701"/>
      <c r="AF701"/>
      <c r="AG701"/>
      <c r="AH701" s="38"/>
    </row>
    <row r="702" spans="25:34" x14ac:dyDescent="0.2">
      <c r="Y702"/>
      <c r="Z702"/>
      <c r="AA702"/>
      <c r="AB702"/>
      <c r="AC702"/>
      <c r="AF702"/>
      <c r="AG702"/>
      <c r="AH702" s="38"/>
    </row>
    <row r="703" spans="25:34" x14ac:dyDescent="0.2">
      <c r="Y703"/>
      <c r="Z703"/>
      <c r="AA703"/>
      <c r="AB703"/>
      <c r="AC703"/>
      <c r="AF703"/>
      <c r="AG703"/>
      <c r="AH703" s="38"/>
    </row>
    <row r="704" spans="25:34" x14ac:dyDescent="0.2">
      <c r="Y704"/>
      <c r="Z704"/>
      <c r="AA704"/>
      <c r="AB704"/>
      <c r="AC704"/>
      <c r="AF704"/>
      <c r="AG704"/>
      <c r="AH704" s="38"/>
    </row>
    <row r="705" spans="25:34" x14ac:dyDescent="0.2">
      <c r="Y705"/>
      <c r="Z705"/>
      <c r="AA705"/>
      <c r="AB705"/>
      <c r="AC705"/>
      <c r="AF705"/>
      <c r="AG705"/>
      <c r="AH705" s="38"/>
    </row>
    <row r="706" spans="25:34" x14ac:dyDescent="0.2">
      <c r="Y706"/>
      <c r="Z706"/>
      <c r="AA706"/>
      <c r="AB706"/>
      <c r="AC706"/>
      <c r="AF706"/>
      <c r="AG706"/>
      <c r="AH706" s="38"/>
    </row>
    <row r="707" spans="25:34" x14ac:dyDescent="0.2">
      <c r="Y707"/>
      <c r="Z707"/>
      <c r="AA707"/>
      <c r="AB707"/>
      <c r="AC707"/>
      <c r="AF707"/>
      <c r="AG707"/>
      <c r="AH707" s="38"/>
    </row>
    <row r="708" spans="25:34" x14ac:dyDescent="0.2">
      <c r="Y708"/>
      <c r="Z708"/>
      <c r="AA708"/>
      <c r="AB708"/>
      <c r="AC708"/>
      <c r="AF708"/>
      <c r="AG708"/>
      <c r="AH708" s="38"/>
    </row>
    <row r="709" spans="25:34" x14ac:dyDescent="0.2">
      <c r="Y709"/>
      <c r="Z709"/>
      <c r="AA709"/>
      <c r="AB709"/>
      <c r="AC709"/>
      <c r="AF709"/>
      <c r="AG709"/>
      <c r="AH709" s="38"/>
    </row>
    <row r="710" spans="25:34" x14ac:dyDescent="0.2">
      <c r="Y710"/>
      <c r="Z710"/>
      <c r="AA710"/>
      <c r="AB710"/>
      <c r="AC710"/>
      <c r="AF710"/>
      <c r="AG710"/>
      <c r="AH710" s="38"/>
    </row>
    <row r="711" spans="25:34" x14ac:dyDescent="0.2">
      <c r="Y711"/>
      <c r="Z711"/>
      <c r="AA711"/>
      <c r="AB711"/>
      <c r="AC711"/>
      <c r="AF711"/>
      <c r="AG711"/>
      <c r="AH711" s="38"/>
    </row>
    <row r="712" spans="25:34" x14ac:dyDescent="0.2">
      <c r="Y712"/>
      <c r="Z712"/>
      <c r="AA712"/>
      <c r="AB712"/>
      <c r="AC712"/>
      <c r="AF712"/>
      <c r="AG712"/>
      <c r="AH712" s="38"/>
    </row>
    <row r="713" spans="25:34" x14ac:dyDescent="0.2">
      <c r="Y713"/>
      <c r="Z713"/>
      <c r="AA713"/>
      <c r="AB713"/>
      <c r="AC713"/>
      <c r="AF713"/>
      <c r="AG713"/>
      <c r="AH713" s="38"/>
    </row>
    <row r="714" spans="25:34" x14ac:dyDescent="0.2">
      <c r="Y714"/>
      <c r="Z714"/>
      <c r="AA714"/>
      <c r="AB714"/>
      <c r="AC714"/>
      <c r="AF714"/>
      <c r="AG714"/>
      <c r="AH714" s="38"/>
    </row>
    <row r="715" spans="25:34" x14ac:dyDescent="0.2">
      <c r="Y715"/>
      <c r="Z715"/>
      <c r="AA715"/>
      <c r="AB715"/>
      <c r="AC715"/>
      <c r="AF715"/>
      <c r="AG715"/>
      <c r="AH715" s="38"/>
    </row>
    <row r="716" spans="25:34" x14ac:dyDescent="0.2">
      <c r="Y716"/>
      <c r="Z716"/>
      <c r="AA716"/>
      <c r="AB716"/>
      <c r="AC716"/>
      <c r="AF716"/>
      <c r="AG716"/>
      <c r="AH716" s="38"/>
    </row>
    <row r="717" spans="25:34" x14ac:dyDescent="0.2">
      <c r="Y717"/>
      <c r="Z717"/>
      <c r="AA717"/>
      <c r="AB717"/>
      <c r="AC717"/>
      <c r="AF717"/>
      <c r="AG717"/>
      <c r="AH717" s="38"/>
    </row>
    <row r="718" spans="25:34" x14ac:dyDescent="0.2">
      <c r="Y718"/>
      <c r="Z718"/>
      <c r="AA718"/>
      <c r="AB718"/>
      <c r="AC718"/>
      <c r="AF718"/>
      <c r="AG718"/>
      <c r="AH718" s="38"/>
    </row>
    <row r="719" spans="25:34" x14ac:dyDescent="0.2">
      <c r="Y719"/>
      <c r="Z719"/>
      <c r="AA719"/>
      <c r="AB719"/>
      <c r="AC719"/>
      <c r="AF719"/>
      <c r="AG719"/>
      <c r="AH719" s="38"/>
    </row>
    <row r="720" spans="25:34" x14ac:dyDescent="0.2">
      <c r="Y720"/>
      <c r="Z720"/>
      <c r="AA720"/>
      <c r="AB720"/>
      <c r="AC720"/>
      <c r="AF720"/>
      <c r="AG720"/>
      <c r="AH720" s="38"/>
    </row>
    <row r="721" spans="25:34" x14ac:dyDescent="0.2">
      <c r="Y721"/>
      <c r="Z721"/>
      <c r="AA721"/>
      <c r="AB721"/>
      <c r="AC721"/>
      <c r="AF721"/>
      <c r="AG721"/>
      <c r="AH721" s="38"/>
    </row>
    <row r="722" spans="25:34" x14ac:dyDescent="0.2">
      <c r="Y722"/>
      <c r="Z722"/>
      <c r="AA722"/>
      <c r="AB722"/>
      <c r="AC722"/>
      <c r="AF722"/>
      <c r="AG722"/>
      <c r="AH722" s="38"/>
    </row>
    <row r="723" spans="25:34" x14ac:dyDescent="0.2">
      <c r="Y723"/>
      <c r="Z723"/>
      <c r="AA723"/>
      <c r="AB723"/>
      <c r="AC723"/>
      <c r="AF723"/>
      <c r="AG723"/>
      <c r="AH723" s="38"/>
    </row>
    <row r="724" spans="25:34" x14ac:dyDescent="0.2">
      <c r="Y724"/>
      <c r="Z724"/>
      <c r="AA724"/>
      <c r="AB724"/>
      <c r="AC724"/>
      <c r="AF724"/>
      <c r="AG724"/>
      <c r="AH724" s="38"/>
    </row>
    <row r="725" spans="25:34" x14ac:dyDescent="0.2">
      <c r="Y725"/>
      <c r="Z725"/>
      <c r="AA725"/>
      <c r="AB725"/>
      <c r="AC725"/>
      <c r="AF725"/>
      <c r="AG725"/>
      <c r="AH725" s="38"/>
    </row>
    <row r="726" spans="25:34" x14ac:dyDescent="0.2">
      <c r="Y726"/>
      <c r="Z726"/>
      <c r="AA726"/>
      <c r="AB726"/>
      <c r="AC726"/>
      <c r="AF726"/>
      <c r="AG726"/>
      <c r="AH726" s="38"/>
    </row>
    <row r="727" spans="25:34" x14ac:dyDescent="0.2">
      <c r="Y727"/>
      <c r="Z727"/>
      <c r="AA727"/>
      <c r="AB727"/>
      <c r="AC727"/>
      <c r="AF727"/>
      <c r="AG727"/>
      <c r="AH727" s="38"/>
    </row>
    <row r="728" spans="25:34" x14ac:dyDescent="0.2">
      <c r="Y728"/>
      <c r="Z728"/>
      <c r="AA728"/>
      <c r="AB728"/>
      <c r="AC728"/>
      <c r="AF728"/>
      <c r="AG728"/>
      <c r="AH728" s="38"/>
    </row>
    <row r="729" spans="25:34" x14ac:dyDescent="0.2">
      <c r="Y729"/>
      <c r="Z729"/>
      <c r="AA729"/>
      <c r="AB729"/>
      <c r="AC729"/>
      <c r="AF729"/>
      <c r="AG729"/>
      <c r="AH729" s="38"/>
    </row>
    <row r="730" spans="25:34" x14ac:dyDescent="0.2">
      <c r="Y730"/>
      <c r="Z730"/>
      <c r="AA730"/>
      <c r="AB730"/>
      <c r="AC730"/>
      <c r="AF730"/>
      <c r="AG730"/>
      <c r="AH730" s="38"/>
    </row>
    <row r="731" spans="25:34" x14ac:dyDescent="0.2">
      <c r="Y731"/>
      <c r="Z731"/>
      <c r="AA731"/>
      <c r="AB731"/>
      <c r="AC731"/>
      <c r="AF731"/>
      <c r="AG731"/>
      <c r="AH731" s="38"/>
    </row>
    <row r="732" spans="25:34" x14ac:dyDescent="0.2">
      <c r="Y732"/>
      <c r="Z732"/>
      <c r="AA732"/>
      <c r="AB732"/>
      <c r="AC732"/>
      <c r="AF732"/>
      <c r="AG732"/>
      <c r="AH732" s="38"/>
    </row>
    <row r="733" spans="25:34" x14ac:dyDescent="0.2">
      <c r="Y733"/>
      <c r="Z733"/>
      <c r="AA733"/>
      <c r="AB733"/>
      <c r="AC733"/>
      <c r="AF733"/>
      <c r="AG733"/>
      <c r="AH733" s="38"/>
    </row>
    <row r="734" spans="25:34" x14ac:dyDescent="0.2">
      <c r="Y734"/>
      <c r="Z734"/>
      <c r="AA734"/>
      <c r="AB734"/>
      <c r="AC734"/>
      <c r="AF734"/>
      <c r="AG734"/>
      <c r="AH734" s="38"/>
    </row>
    <row r="735" spans="25:34" x14ac:dyDescent="0.2">
      <c r="Y735"/>
      <c r="Z735"/>
      <c r="AA735"/>
      <c r="AB735"/>
      <c r="AC735"/>
      <c r="AF735"/>
      <c r="AG735"/>
      <c r="AH735" s="38"/>
    </row>
    <row r="736" spans="25:34" x14ac:dyDescent="0.2">
      <c r="Y736"/>
      <c r="Z736"/>
      <c r="AA736"/>
      <c r="AB736"/>
      <c r="AC736"/>
      <c r="AF736"/>
      <c r="AG736"/>
      <c r="AH736" s="38"/>
    </row>
    <row r="737" spans="25:34" x14ac:dyDescent="0.2">
      <c r="Y737"/>
      <c r="Z737"/>
      <c r="AA737"/>
      <c r="AB737"/>
      <c r="AC737"/>
      <c r="AF737"/>
      <c r="AG737"/>
      <c r="AH737" s="38"/>
    </row>
    <row r="738" spans="25:34" x14ac:dyDescent="0.2">
      <c r="Y738"/>
      <c r="Z738"/>
      <c r="AA738"/>
      <c r="AB738"/>
      <c r="AC738"/>
      <c r="AF738"/>
      <c r="AG738"/>
      <c r="AH738" s="38"/>
    </row>
    <row r="739" spans="25:34" x14ac:dyDescent="0.2">
      <c r="Y739"/>
      <c r="Z739"/>
      <c r="AA739"/>
      <c r="AB739"/>
      <c r="AC739"/>
      <c r="AF739"/>
      <c r="AG739"/>
      <c r="AH739" s="38"/>
    </row>
    <row r="740" spans="25:34" x14ac:dyDescent="0.2">
      <c r="Y740"/>
      <c r="Z740"/>
      <c r="AA740"/>
      <c r="AB740"/>
      <c r="AC740"/>
      <c r="AF740"/>
      <c r="AG740"/>
      <c r="AH740" s="38"/>
    </row>
    <row r="741" spans="25:34" x14ac:dyDescent="0.2">
      <c r="Y741"/>
      <c r="Z741"/>
      <c r="AA741"/>
      <c r="AB741"/>
      <c r="AC741"/>
      <c r="AF741"/>
      <c r="AG741"/>
      <c r="AH741" s="38"/>
    </row>
    <row r="742" spans="25:34" x14ac:dyDescent="0.2">
      <c r="Y742"/>
      <c r="Z742"/>
      <c r="AA742"/>
      <c r="AB742"/>
      <c r="AC742"/>
      <c r="AF742"/>
      <c r="AG742"/>
      <c r="AH742" s="38"/>
    </row>
    <row r="743" spans="25:34" x14ac:dyDescent="0.2">
      <c r="Y743"/>
      <c r="Z743"/>
      <c r="AA743"/>
      <c r="AB743"/>
      <c r="AC743"/>
      <c r="AF743"/>
      <c r="AG743"/>
      <c r="AH743" s="38"/>
    </row>
    <row r="744" spans="25:34" x14ac:dyDescent="0.2">
      <c r="Y744"/>
      <c r="Z744"/>
      <c r="AA744"/>
      <c r="AB744"/>
      <c r="AC744"/>
      <c r="AF744"/>
      <c r="AG744"/>
      <c r="AH744" s="38"/>
    </row>
    <row r="745" spans="25:34" x14ac:dyDescent="0.2">
      <c r="Y745"/>
      <c r="Z745"/>
      <c r="AA745"/>
      <c r="AB745"/>
      <c r="AC745"/>
      <c r="AF745"/>
      <c r="AG745"/>
      <c r="AH745" s="38"/>
    </row>
    <row r="746" spans="25:34" x14ac:dyDescent="0.2">
      <c r="Y746"/>
      <c r="Z746"/>
      <c r="AA746"/>
      <c r="AB746"/>
      <c r="AC746"/>
      <c r="AF746"/>
      <c r="AG746"/>
      <c r="AH746" s="38"/>
    </row>
    <row r="747" spans="25:34" x14ac:dyDescent="0.2">
      <c r="Y747"/>
      <c r="Z747"/>
      <c r="AA747"/>
      <c r="AB747"/>
      <c r="AC747"/>
      <c r="AF747"/>
      <c r="AG747"/>
      <c r="AH747" s="38"/>
    </row>
    <row r="748" spans="25:34" x14ac:dyDescent="0.2">
      <c r="Y748"/>
      <c r="Z748"/>
      <c r="AA748"/>
      <c r="AB748"/>
      <c r="AC748"/>
      <c r="AF748"/>
      <c r="AG748"/>
      <c r="AH748" s="38"/>
    </row>
    <row r="749" spans="25:34" x14ac:dyDescent="0.2">
      <c r="Y749"/>
      <c r="Z749"/>
      <c r="AA749"/>
      <c r="AB749"/>
      <c r="AC749"/>
      <c r="AF749"/>
      <c r="AG749"/>
      <c r="AH749" s="38"/>
    </row>
    <row r="750" spans="25:34" x14ac:dyDescent="0.2">
      <c r="Y750"/>
      <c r="Z750"/>
      <c r="AA750"/>
      <c r="AB750"/>
      <c r="AC750"/>
      <c r="AF750"/>
      <c r="AG750"/>
      <c r="AH750" s="38"/>
    </row>
    <row r="751" spans="25:34" x14ac:dyDescent="0.2">
      <c r="Y751"/>
      <c r="Z751"/>
      <c r="AA751"/>
      <c r="AB751"/>
      <c r="AC751"/>
      <c r="AF751"/>
      <c r="AG751"/>
      <c r="AH751" s="38"/>
    </row>
    <row r="752" spans="25:34" x14ac:dyDescent="0.2">
      <c r="Y752"/>
      <c r="Z752"/>
      <c r="AA752"/>
      <c r="AB752"/>
      <c r="AC752"/>
      <c r="AF752"/>
      <c r="AG752"/>
      <c r="AH752" s="38"/>
    </row>
    <row r="753" spans="25:34" x14ac:dyDescent="0.2">
      <c r="Y753"/>
      <c r="Z753"/>
      <c r="AA753"/>
      <c r="AB753"/>
      <c r="AC753"/>
      <c r="AF753"/>
      <c r="AG753"/>
      <c r="AH753" s="38"/>
    </row>
    <row r="754" spans="25:34" x14ac:dyDescent="0.2">
      <c r="Y754"/>
      <c r="Z754"/>
      <c r="AA754"/>
      <c r="AB754"/>
      <c r="AC754"/>
      <c r="AF754"/>
      <c r="AG754"/>
      <c r="AH754" s="38"/>
    </row>
    <row r="755" spans="25:34" x14ac:dyDescent="0.2">
      <c r="Y755"/>
      <c r="Z755"/>
      <c r="AA755"/>
      <c r="AB755"/>
      <c r="AC755"/>
      <c r="AF755"/>
      <c r="AG755"/>
      <c r="AH755" s="38"/>
    </row>
    <row r="756" spans="25:34" x14ac:dyDescent="0.2">
      <c r="Y756"/>
      <c r="Z756"/>
      <c r="AA756"/>
      <c r="AB756"/>
      <c r="AC756"/>
      <c r="AF756"/>
      <c r="AG756"/>
      <c r="AH756" s="38"/>
    </row>
    <row r="757" spans="25:34" x14ac:dyDescent="0.2">
      <c r="Y757"/>
      <c r="Z757"/>
      <c r="AA757"/>
      <c r="AB757"/>
      <c r="AC757"/>
      <c r="AF757"/>
      <c r="AG757"/>
      <c r="AH757" s="38"/>
    </row>
    <row r="758" spans="25:34" x14ac:dyDescent="0.2">
      <c r="Y758"/>
      <c r="Z758"/>
      <c r="AA758"/>
      <c r="AB758"/>
      <c r="AC758"/>
      <c r="AF758"/>
      <c r="AG758"/>
      <c r="AH758" s="38"/>
    </row>
    <row r="759" spans="25:34" x14ac:dyDescent="0.2">
      <c r="Y759"/>
      <c r="Z759"/>
      <c r="AA759"/>
      <c r="AB759"/>
      <c r="AC759"/>
      <c r="AF759"/>
      <c r="AG759"/>
      <c r="AH759" s="38"/>
    </row>
    <row r="760" spans="25:34" x14ac:dyDescent="0.2">
      <c r="Y760"/>
      <c r="Z760"/>
      <c r="AA760"/>
      <c r="AB760"/>
      <c r="AC760"/>
      <c r="AF760"/>
      <c r="AG760"/>
      <c r="AH760" s="38"/>
    </row>
    <row r="761" spans="25:34" x14ac:dyDescent="0.2">
      <c r="Y761"/>
      <c r="Z761"/>
      <c r="AA761"/>
      <c r="AB761"/>
      <c r="AC761"/>
      <c r="AF761"/>
      <c r="AG761"/>
      <c r="AH761" s="38"/>
    </row>
    <row r="762" spans="25:34" x14ac:dyDescent="0.2">
      <c r="Y762"/>
      <c r="Z762"/>
      <c r="AA762"/>
      <c r="AB762"/>
      <c r="AC762"/>
      <c r="AF762"/>
      <c r="AG762"/>
      <c r="AH762" s="38"/>
    </row>
    <row r="763" spans="25:34" x14ac:dyDescent="0.2">
      <c r="Y763"/>
      <c r="Z763"/>
      <c r="AA763"/>
      <c r="AB763"/>
      <c r="AC763"/>
      <c r="AF763"/>
      <c r="AG763"/>
      <c r="AH763" s="38"/>
    </row>
    <row r="764" spans="25:34" x14ac:dyDescent="0.2">
      <c r="Y764"/>
      <c r="Z764"/>
      <c r="AA764"/>
      <c r="AB764"/>
      <c r="AC764"/>
      <c r="AF764"/>
      <c r="AG764"/>
      <c r="AH764" s="38"/>
    </row>
    <row r="765" spans="25:34" x14ac:dyDescent="0.2">
      <c r="Y765"/>
      <c r="Z765"/>
      <c r="AA765"/>
      <c r="AB765"/>
      <c r="AC765"/>
      <c r="AF765"/>
      <c r="AG765"/>
      <c r="AH765" s="38"/>
    </row>
    <row r="766" spans="25:34" x14ac:dyDescent="0.2">
      <c r="Y766"/>
      <c r="Z766"/>
      <c r="AA766"/>
      <c r="AB766"/>
      <c r="AC766"/>
      <c r="AF766"/>
      <c r="AG766"/>
      <c r="AH766" s="38"/>
    </row>
    <row r="767" spans="25:34" x14ac:dyDescent="0.2">
      <c r="Y767"/>
      <c r="Z767"/>
      <c r="AA767"/>
      <c r="AB767"/>
      <c r="AC767"/>
      <c r="AF767"/>
      <c r="AG767"/>
      <c r="AH767" s="38"/>
    </row>
    <row r="768" spans="25:34" x14ac:dyDescent="0.2">
      <c r="Y768"/>
      <c r="Z768"/>
      <c r="AA768"/>
      <c r="AB768"/>
      <c r="AC768"/>
      <c r="AF768"/>
      <c r="AG768"/>
      <c r="AH768" s="38"/>
    </row>
    <row r="769" spans="25:34" x14ac:dyDescent="0.2">
      <c r="Y769"/>
      <c r="Z769"/>
      <c r="AA769"/>
      <c r="AB769"/>
      <c r="AC769"/>
      <c r="AF769"/>
      <c r="AG769"/>
      <c r="AH769" s="38"/>
    </row>
    <row r="770" spans="25:34" x14ac:dyDescent="0.2">
      <c r="Y770"/>
      <c r="Z770"/>
      <c r="AA770"/>
      <c r="AB770"/>
      <c r="AC770"/>
      <c r="AF770"/>
      <c r="AG770"/>
      <c r="AH770" s="38"/>
    </row>
    <row r="771" spans="25:34" x14ac:dyDescent="0.2">
      <c r="Y771"/>
      <c r="Z771"/>
      <c r="AA771"/>
      <c r="AB771"/>
      <c r="AC771"/>
      <c r="AF771"/>
      <c r="AG771"/>
      <c r="AH771" s="38"/>
    </row>
    <row r="772" spans="25:34" x14ac:dyDescent="0.2">
      <c r="Y772"/>
      <c r="Z772"/>
      <c r="AA772"/>
      <c r="AB772"/>
      <c r="AC772"/>
      <c r="AF772"/>
      <c r="AG772"/>
      <c r="AH772" s="38"/>
    </row>
    <row r="773" spans="25:34" x14ac:dyDescent="0.2">
      <c r="Y773"/>
      <c r="Z773"/>
      <c r="AA773"/>
      <c r="AB773"/>
      <c r="AC773"/>
      <c r="AF773"/>
      <c r="AG773"/>
      <c r="AH773" s="38"/>
    </row>
    <row r="774" spans="25:34" x14ac:dyDescent="0.2">
      <c r="Y774"/>
      <c r="Z774"/>
      <c r="AA774"/>
      <c r="AB774"/>
      <c r="AC774"/>
      <c r="AF774"/>
      <c r="AG774"/>
      <c r="AH774" s="38"/>
    </row>
    <row r="775" spans="25:34" x14ac:dyDescent="0.2">
      <c r="Y775"/>
      <c r="Z775"/>
      <c r="AA775"/>
      <c r="AB775"/>
      <c r="AC775"/>
      <c r="AF775"/>
      <c r="AG775"/>
      <c r="AH775" s="38"/>
    </row>
    <row r="776" spans="25:34" x14ac:dyDescent="0.2">
      <c r="Y776"/>
      <c r="Z776"/>
      <c r="AA776"/>
      <c r="AB776"/>
      <c r="AC776"/>
      <c r="AF776"/>
      <c r="AG776"/>
      <c r="AH776" s="38"/>
    </row>
    <row r="777" spans="25:34" x14ac:dyDescent="0.2">
      <c r="Y777"/>
      <c r="Z777"/>
      <c r="AA777"/>
      <c r="AB777"/>
      <c r="AC777"/>
      <c r="AF777"/>
      <c r="AG777"/>
      <c r="AH777" s="38"/>
    </row>
    <row r="778" spans="25:34" x14ac:dyDescent="0.2">
      <c r="Y778"/>
      <c r="Z778"/>
      <c r="AA778"/>
      <c r="AB778"/>
      <c r="AC778"/>
      <c r="AF778"/>
      <c r="AG778"/>
      <c r="AH778" s="38"/>
    </row>
    <row r="779" spans="25:34" x14ac:dyDescent="0.2">
      <c r="Y779"/>
      <c r="Z779"/>
      <c r="AA779"/>
      <c r="AB779"/>
      <c r="AC779"/>
      <c r="AF779"/>
      <c r="AG779"/>
      <c r="AH779" s="38"/>
    </row>
    <row r="780" spans="25:34" x14ac:dyDescent="0.2">
      <c r="Y780"/>
      <c r="Z780"/>
      <c r="AA780"/>
      <c r="AB780"/>
      <c r="AC780"/>
      <c r="AF780"/>
      <c r="AG780"/>
      <c r="AH780" s="38"/>
    </row>
    <row r="781" spans="25:34" x14ac:dyDescent="0.2">
      <c r="Y781"/>
      <c r="Z781"/>
      <c r="AA781"/>
      <c r="AB781"/>
      <c r="AC781"/>
      <c r="AF781"/>
      <c r="AG781"/>
      <c r="AH781" s="38"/>
    </row>
    <row r="782" spans="25:34" x14ac:dyDescent="0.2">
      <c r="Y782"/>
      <c r="Z782"/>
      <c r="AA782"/>
      <c r="AB782"/>
      <c r="AC782"/>
      <c r="AF782"/>
      <c r="AG782"/>
      <c r="AH782" s="38"/>
    </row>
    <row r="783" spans="25:34" x14ac:dyDescent="0.2">
      <c r="Y783"/>
      <c r="Z783"/>
      <c r="AA783"/>
      <c r="AB783"/>
      <c r="AC783"/>
      <c r="AF783"/>
      <c r="AG783"/>
      <c r="AH783" s="38"/>
    </row>
    <row r="784" spans="25:34" x14ac:dyDescent="0.2">
      <c r="Y784"/>
      <c r="Z784"/>
      <c r="AA784"/>
      <c r="AB784"/>
      <c r="AC784"/>
      <c r="AF784"/>
      <c r="AG784"/>
      <c r="AH784" s="38"/>
    </row>
    <row r="785" spans="25:34" x14ac:dyDescent="0.2">
      <c r="Y785"/>
      <c r="Z785"/>
      <c r="AA785"/>
      <c r="AB785"/>
      <c r="AC785"/>
      <c r="AF785"/>
      <c r="AG785"/>
      <c r="AH785" s="38"/>
    </row>
    <row r="786" spans="25:34" x14ac:dyDescent="0.2">
      <c r="Y786"/>
      <c r="Z786"/>
      <c r="AA786"/>
      <c r="AB786"/>
      <c r="AC786"/>
      <c r="AF786"/>
      <c r="AG786"/>
      <c r="AH786" s="38"/>
    </row>
    <row r="787" spans="25:34" x14ac:dyDescent="0.2">
      <c r="Y787"/>
      <c r="Z787"/>
      <c r="AA787"/>
      <c r="AB787"/>
      <c r="AC787"/>
      <c r="AF787"/>
      <c r="AG787"/>
      <c r="AH787" s="38"/>
    </row>
    <row r="788" spans="25:34" x14ac:dyDescent="0.2">
      <c r="Y788"/>
      <c r="Z788"/>
      <c r="AA788"/>
      <c r="AB788"/>
      <c r="AC788"/>
      <c r="AF788"/>
      <c r="AG788"/>
      <c r="AH788" s="38"/>
    </row>
    <row r="789" spans="25:34" x14ac:dyDescent="0.2">
      <c r="Y789"/>
      <c r="Z789"/>
      <c r="AA789"/>
      <c r="AB789"/>
      <c r="AC789"/>
      <c r="AF789"/>
      <c r="AG789"/>
      <c r="AH789" s="38"/>
    </row>
    <row r="790" spans="25:34" x14ac:dyDescent="0.2">
      <c r="Y790"/>
      <c r="Z790"/>
      <c r="AA790"/>
      <c r="AB790"/>
      <c r="AC790"/>
      <c r="AF790"/>
      <c r="AG790"/>
      <c r="AH790" s="38"/>
    </row>
    <row r="791" spans="25:34" x14ac:dyDescent="0.2">
      <c r="Y791"/>
      <c r="Z791"/>
      <c r="AA791"/>
      <c r="AB791"/>
      <c r="AC791"/>
      <c r="AF791"/>
      <c r="AG791"/>
      <c r="AH791" s="38"/>
    </row>
    <row r="792" spans="25:34" x14ac:dyDescent="0.2">
      <c r="Y792"/>
      <c r="Z792"/>
      <c r="AA792"/>
      <c r="AB792"/>
      <c r="AC792"/>
      <c r="AF792"/>
      <c r="AG792"/>
      <c r="AH792" s="38"/>
    </row>
    <row r="793" spans="25:34" x14ac:dyDescent="0.2">
      <c r="Y793"/>
      <c r="Z793"/>
      <c r="AA793"/>
      <c r="AB793"/>
      <c r="AC793"/>
      <c r="AF793"/>
      <c r="AG793"/>
      <c r="AH793" s="38"/>
    </row>
    <row r="794" spans="25:34" x14ac:dyDescent="0.2">
      <c r="Y794"/>
      <c r="Z794"/>
      <c r="AA794"/>
      <c r="AB794"/>
      <c r="AC794"/>
      <c r="AF794"/>
      <c r="AG794"/>
      <c r="AH794" s="38"/>
    </row>
    <row r="795" spans="25:34" x14ac:dyDescent="0.2">
      <c r="Y795"/>
      <c r="Z795"/>
      <c r="AA795"/>
      <c r="AB795"/>
      <c r="AC795"/>
      <c r="AF795"/>
      <c r="AG795"/>
      <c r="AH795" s="38"/>
    </row>
    <row r="796" spans="25:34" x14ac:dyDescent="0.2">
      <c r="Y796"/>
      <c r="Z796"/>
      <c r="AA796"/>
      <c r="AB796"/>
      <c r="AC796"/>
      <c r="AF796"/>
      <c r="AG796"/>
      <c r="AH796" s="38"/>
    </row>
    <row r="797" spans="25:34" x14ac:dyDescent="0.2">
      <c r="Y797"/>
      <c r="Z797"/>
      <c r="AA797"/>
      <c r="AB797"/>
      <c r="AC797"/>
      <c r="AF797"/>
      <c r="AG797"/>
      <c r="AH797" s="38"/>
    </row>
    <row r="798" spans="25:34" x14ac:dyDescent="0.2">
      <c r="Y798"/>
      <c r="Z798"/>
      <c r="AA798"/>
      <c r="AB798"/>
      <c r="AC798"/>
      <c r="AF798"/>
      <c r="AG798"/>
      <c r="AH798" s="38"/>
    </row>
    <row r="799" spans="25:34" x14ac:dyDescent="0.2">
      <c r="Y799"/>
      <c r="Z799"/>
      <c r="AA799"/>
      <c r="AB799"/>
      <c r="AC799"/>
      <c r="AF799"/>
      <c r="AG799"/>
      <c r="AH799" s="38"/>
    </row>
    <row r="800" spans="25:34" x14ac:dyDescent="0.2">
      <c r="Y800"/>
      <c r="Z800"/>
      <c r="AA800"/>
      <c r="AB800"/>
      <c r="AC800"/>
      <c r="AF800"/>
      <c r="AG800"/>
      <c r="AH800" s="38"/>
    </row>
    <row r="801" spans="25:34" x14ac:dyDescent="0.2">
      <c r="Y801"/>
      <c r="Z801"/>
      <c r="AA801"/>
      <c r="AB801"/>
      <c r="AC801"/>
      <c r="AF801"/>
      <c r="AG801"/>
      <c r="AH801" s="38"/>
    </row>
    <row r="802" spans="25:34" x14ac:dyDescent="0.2">
      <c r="Y802"/>
      <c r="Z802"/>
      <c r="AA802"/>
      <c r="AB802"/>
      <c r="AC802"/>
      <c r="AF802"/>
      <c r="AG802"/>
      <c r="AH802" s="38"/>
    </row>
    <row r="803" spans="25:34" x14ac:dyDescent="0.2">
      <c r="Y803"/>
      <c r="Z803"/>
      <c r="AA803"/>
      <c r="AB803"/>
      <c r="AC803"/>
      <c r="AF803"/>
      <c r="AG803"/>
      <c r="AH803" s="38"/>
    </row>
    <row r="804" spans="25:34" x14ac:dyDescent="0.2">
      <c r="Y804"/>
      <c r="Z804"/>
      <c r="AA804"/>
      <c r="AB804"/>
      <c r="AC804"/>
      <c r="AF804"/>
      <c r="AG804"/>
      <c r="AH804" s="38"/>
    </row>
    <row r="805" spans="25:34" x14ac:dyDescent="0.2">
      <c r="Y805"/>
      <c r="Z805"/>
      <c r="AA805"/>
      <c r="AB805"/>
      <c r="AC805"/>
      <c r="AF805"/>
      <c r="AG805"/>
      <c r="AH805" s="38"/>
    </row>
    <row r="806" spans="25:34" x14ac:dyDescent="0.2">
      <c r="Y806"/>
      <c r="Z806"/>
      <c r="AA806"/>
      <c r="AB806"/>
      <c r="AC806"/>
      <c r="AF806"/>
      <c r="AG806"/>
      <c r="AH806" s="38"/>
    </row>
    <row r="807" spans="25:34" x14ac:dyDescent="0.2">
      <c r="Y807"/>
      <c r="Z807"/>
      <c r="AA807"/>
      <c r="AB807"/>
      <c r="AC807"/>
      <c r="AF807"/>
      <c r="AG807"/>
      <c r="AH807" s="38"/>
    </row>
    <row r="808" spans="25:34" x14ac:dyDescent="0.2">
      <c r="Y808"/>
      <c r="Z808"/>
      <c r="AA808"/>
      <c r="AB808"/>
      <c r="AC808"/>
      <c r="AF808"/>
      <c r="AG808"/>
      <c r="AH808" s="38"/>
    </row>
    <row r="809" spans="25:34" x14ac:dyDescent="0.2">
      <c r="Y809"/>
      <c r="Z809"/>
      <c r="AA809"/>
      <c r="AB809"/>
      <c r="AC809"/>
      <c r="AF809"/>
      <c r="AG809"/>
      <c r="AH809" s="38"/>
    </row>
    <row r="810" spans="25:34" x14ac:dyDescent="0.2">
      <c r="Y810"/>
      <c r="Z810"/>
      <c r="AA810"/>
      <c r="AB810"/>
      <c r="AC810"/>
      <c r="AF810"/>
      <c r="AG810"/>
      <c r="AH810" s="38"/>
    </row>
    <row r="811" spans="25:34" x14ac:dyDescent="0.2">
      <c r="Y811"/>
      <c r="Z811"/>
      <c r="AA811"/>
      <c r="AB811"/>
      <c r="AC811"/>
      <c r="AF811"/>
      <c r="AG811"/>
      <c r="AH811" s="38"/>
    </row>
    <row r="812" spans="25:34" x14ac:dyDescent="0.2">
      <c r="Y812"/>
      <c r="Z812"/>
      <c r="AA812"/>
      <c r="AB812"/>
      <c r="AC812"/>
      <c r="AF812"/>
      <c r="AG812"/>
      <c r="AH812" s="38"/>
    </row>
    <row r="813" spans="25:34" x14ac:dyDescent="0.2">
      <c r="Y813"/>
      <c r="Z813"/>
      <c r="AA813"/>
      <c r="AB813"/>
      <c r="AC813"/>
      <c r="AF813"/>
      <c r="AG813"/>
      <c r="AH813" s="38"/>
    </row>
    <row r="814" spans="25:34" x14ac:dyDescent="0.2">
      <c r="Y814"/>
      <c r="Z814"/>
      <c r="AA814"/>
      <c r="AB814"/>
      <c r="AC814"/>
      <c r="AF814"/>
      <c r="AG814"/>
      <c r="AH814" s="38"/>
    </row>
    <row r="815" spans="25:34" x14ac:dyDescent="0.2">
      <c r="Y815"/>
      <c r="Z815"/>
      <c r="AA815"/>
      <c r="AB815"/>
      <c r="AC815"/>
      <c r="AF815"/>
      <c r="AG815"/>
      <c r="AH815" s="38"/>
    </row>
    <row r="816" spans="25:34" x14ac:dyDescent="0.2">
      <c r="Y816"/>
      <c r="Z816"/>
      <c r="AA816"/>
      <c r="AB816"/>
      <c r="AC816"/>
      <c r="AF816"/>
      <c r="AG816"/>
      <c r="AH816" s="38"/>
    </row>
    <row r="817" spans="25:34" x14ac:dyDescent="0.2">
      <c r="Y817"/>
      <c r="Z817"/>
      <c r="AA817"/>
      <c r="AB817"/>
      <c r="AC817"/>
      <c r="AF817"/>
      <c r="AG817"/>
      <c r="AH817" s="38"/>
    </row>
    <row r="818" spans="25:34" x14ac:dyDescent="0.2">
      <c r="Y818"/>
      <c r="Z818"/>
      <c r="AA818"/>
      <c r="AB818"/>
      <c r="AC818"/>
      <c r="AF818"/>
      <c r="AG818"/>
      <c r="AH818" s="38"/>
    </row>
    <row r="819" spans="25:34" x14ac:dyDescent="0.2">
      <c r="Y819"/>
      <c r="Z819"/>
      <c r="AA819"/>
      <c r="AB819"/>
      <c r="AC819"/>
      <c r="AF819"/>
      <c r="AG819"/>
      <c r="AH819" s="38"/>
    </row>
    <row r="820" spans="25:34" x14ac:dyDescent="0.2">
      <c r="Y820"/>
      <c r="Z820"/>
      <c r="AA820"/>
      <c r="AB820"/>
      <c r="AC820"/>
      <c r="AF820"/>
      <c r="AG820"/>
      <c r="AH820" s="38"/>
    </row>
    <row r="821" spans="25:34" x14ac:dyDescent="0.2">
      <c r="Y821"/>
      <c r="Z821"/>
      <c r="AA821"/>
      <c r="AB821"/>
      <c r="AC821"/>
      <c r="AF821"/>
      <c r="AG821"/>
      <c r="AH821" s="38"/>
    </row>
    <row r="822" spans="25:34" x14ac:dyDescent="0.2">
      <c r="Y822"/>
      <c r="Z822"/>
      <c r="AA822"/>
      <c r="AB822"/>
      <c r="AC822"/>
      <c r="AF822"/>
      <c r="AG822"/>
      <c r="AH822" s="38"/>
    </row>
    <row r="823" spans="25:34" x14ac:dyDescent="0.2">
      <c r="Y823"/>
      <c r="Z823"/>
      <c r="AA823"/>
      <c r="AB823"/>
      <c r="AC823"/>
      <c r="AF823"/>
      <c r="AG823"/>
      <c r="AH823" s="38"/>
    </row>
    <row r="824" spans="25:34" x14ac:dyDescent="0.2">
      <c r="Y824"/>
      <c r="Z824"/>
      <c r="AA824"/>
      <c r="AB824"/>
      <c r="AC824"/>
      <c r="AF824"/>
      <c r="AG824"/>
      <c r="AH824" s="38"/>
    </row>
    <row r="825" spans="25:34" x14ac:dyDescent="0.2">
      <c r="Y825"/>
      <c r="Z825"/>
      <c r="AA825"/>
      <c r="AB825"/>
      <c r="AC825"/>
      <c r="AF825"/>
      <c r="AG825"/>
      <c r="AH825" s="38"/>
    </row>
    <row r="826" spans="25:34" x14ac:dyDescent="0.2">
      <c r="Y826"/>
      <c r="Z826"/>
      <c r="AA826"/>
      <c r="AB826"/>
      <c r="AC826"/>
      <c r="AF826"/>
      <c r="AG826"/>
      <c r="AH826" s="38"/>
    </row>
    <row r="827" spans="25:34" x14ac:dyDescent="0.2">
      <c r="Y827"/>
      <c r="Z827"/>
      <c r="AA827"/>
      <c r="AB827"/>
      <c r="AC827"/>
      <c r="AF827"/>
      <c r="AG827"/>
      <c r="AH827" s="38"/>
    </row>
    <row r="828" spans="25:34" x14ac:dyDescent="0.2">
      <c r="Y828"/>
      <c r="Z828"/>
      <c r="AA828"/>
      <c r="AB828"/>
      <c r="AC828"/>
      <c r="AF828"/>
      <c r="AG828"/>
      <c r="AH828" s="38"/>
    </row>
    <row r="829" spans="25:34" x14ac:dyDescent="0.2">
      <c r="Y829"/>
      <c r="Z829"/>
      <c r="AA829"/>
      <c r="AB829"/>
      <c r="AC829"/>
      <c r="AF829"/>
      <c r="AG829"/>
      <c r="AH829" s="38"/>
    </row>
    <row r="830" spans="25:34" x14ac:dyDescent="0.2">
      <c r="Y830"/>
      <c r="Z830"/>
      <c r="AA830"/>
      <c r="AB830"/>
      <c r="AC830"/>
      <c r="AF830"/>
      <c r="AG830"/>
      <c r="AH830" s="38"/>
    </row>
    <row r="831" spans="25:34" x14ac:dyDescent="0.2">
      <c r="Y831"/>
      <c r="Z831"/>
      <c r="AA831"/>
      <c r="AB831"/>
      <c r="AC831"/>
      <c r="AF831"/>
      <c r="AG831"/>
      <c r="AH831" s="38"/>
    </row>
    <row r="832" spans="25:34" x14ac:dyDescent="0.2">
      <c r="Y832"/>
      <c r="Z832"/>
      <c r="AA832"/>
      <c r="AB832"/>
      <c r="AC832"/>
      <c r="AF832"/>
      <c r="AG832"/>
      <c r="AH832" s="38"/>
    </row>
    <row r="833" spans="25:34" x14ac:dyDescent="0.2">
      <c r="Y833"/>
      <c r="Z833"/>
      <c r="AA833"/>
      <c r="AB833"/>
      <c r="AC833"/>
      <c r="AF833"/>
      <c r="AG833"/>
      <c r="AH833" s="38"/>
    </row>
    <row r="834" spans="25:34" x14ac:dyDescent="0.2">
      <c r="Y834"/>
      <c r="Z834"/>
      <c r="AA834"/>
      <c r="AB834"/>
      <c r="AC834"/>
      <c r="AF834"/>
      <c r="AG834"/>
      <c r="AH834" s="38"/>
    </row>
    <row r="835" spans="25:34" x14ac:dyDescent="0.2">
      <c r="Y835"/>
      <c r="Z835"/>
      <c r="AA835"/>
      <c r="AB835"/>
      <c r="AC835"/>
      <c r="AF835"/>
      <c r="AG835"/>
      <c r="AH835" s="38"/>
    </row>
    <row r="836" spans="25:34" x14ac:dyDescent="0.2">
      <c r="Y836"/>
      <c r="Z836"/>
      <c r="AA836"/>
      <c r="AB836"/>
      <c r="AC836"/>
      <c r="AF836"/>
      <c r="AG836"/>
      <c r="AH836" s="38"/>
    </row>
    <row r="837" spans="25:34" x14ac:dyDescent="0.2">
      <c r="Y837"/>
      <c r="Z837"/>
      <c r="AA837"/>
      <c r="AB837"/>
      <c r="AC837"/>
      <c r="AF837"/>
      <c r="AG837"/>
      <c r="AH837" s="38"/>
    </row>
    <row r="838" spans="25:34" x14ac:dyDescent="0.2">
      <c r="Y838"/>
      <c r="Z838"/>
      <c r="AA838"/>
      <c r="AB838"/>
      <c r="AC838"/>
      <c r="AF838"/>
      <c r="AG838"/>
      <c r="AH838" s="38"/>
    </row>
    <row r="839" spans="25:34" x14ac:dyDescent="0.2">
      <c r="Y839"/>
      <c r="Z839"/>
      <c r="AA839"/>
      <c r="AB839"/>
      <c r="AC839"/>
      <c r="AF839"/>
      <c r="AG839"/>
      <c r="AH839" s="38"/>
    </row>
    <row r="840" spans="25:34" x14ac:dyDescent="0.2">
      <c r="Y840"/>
      <c r="Z840"/>
      <c r="AA840"/>
      <c r="AB840"/>
      <c r="AC840"/>
      <c r="AF840"/>
      <c r="AG840"/>
      <c r="AH840" s="38"/>
    </row>
    <row r="841" spans="25:34" x14ac:dyDescent="0.2">
      <c r="Y841"/>
      <c r="Z841"/>
      <c r="AA841"/>
      <c r="AB841"/>
      <c r="AC841"/>
      <c r="AF841"/>
      <c r="AG841"/>
      <c r="AH841" s="38"/>
    </row>
    <row r="842" spans="25:34" x14ac:dyDescent="0.2">
      <c r="Y842"/>
      <c r="Z842"/>
      <c r="AA842"/>
      <c r="AB842"/>
      <c r="AC842"/>
      <c r="AF842"/>
      <c r="AG842"/>
      <c r="AH842" s="38"/>
    </row>
    <row r="843" spans="25:34" x14ac:dyDescent="0.2">
      <c r="Y843"/>
      <c r="Z843"/>
      <c r="AA843"/>
      <c r="AB843"/>
      <c r="AC843"/>
      <c r="AF843"/>
      <c r="AG843"/>
      <c r="AH843" s="38"/>
    </row>
    <row r="844" spans="25:34" x14ac:dyDescent="0.2">
      <c r="Y844"/>
      <c r="Z844"/>
      <c r="AA844"/>
      <c r="AB844"/>
      <c r="AC844"/>
      <c r="AF844"/>
      <c r="AG844"/>
      <c r="AH844" s="38"/>
    </row>
    <row r="845" spans="25:34" x14ac:dyDescent="0.2">
      <c r="Y845"/>
      <c r="Z845"/>
      <c r="AA845"/>
      <c r="AB845"/>
      <c r="AC845"/>
      <c r="AF845"/>
      <c r="AG845"/>
      <c r="AH845" s="38"/>
    </row>
    <row r="846" spans="25:34" x14ac:dyDescent="0.2">
      <c r="Y846"/>
      <c r="Z846"/>
      <c r="AA846"/>
      <c r="AB846"/>
      <c r="AC846"/>
      <c r="AF846"/>
      <c r="AG846"/>
      <c r="AH846" s="38"/>
    </row>
    <row r="847" spans="25:34" x14ac:dyDescent="0.2">
      <c r="Y847"/>
      <c r="Z847"/>
      <c r="AA847"/>
      <c r="AB847"/>
      <c r="AC847"/>
      <c r="AF847"/>
      <c r="AG847"/>
      <c r="AH847" s="38"/>
    </row>
    <row r="848" spans="25:34" x14ac:dyDescent="0.2">
      <c r="Y848"/>
      <c r="Z848"/>
      <c r="AA848"/>
      <c r="AB848"/>
      <c r="AC848"/>
      <c r="AF848"/>
      <c r="AG848"/>
      <c r="AH848" s="38"/>
    </row>
    <row r="849" spans="25:34" x14ac:dyDescent="0.2">
      <c r="Y849"/>
      <c r="Z849"/>
      <c r="AA849"/>
      <c r="AB849"/>
      <c r="AC849"/>
      <c r="AF849"/>
      <c r="AG849"/>
      <c r="AH849" s="38"/>
    </row>
    <row r="850" spans="25:34" x14ac:dyDescent="0.2">
      <c r="Y850"/>
      <c r="Z850"/>
      <c r="AA850"/>
      <c r="AB850"/>
      <c r="AC850"/>
      <c r="AF850"/>
      <c r="AG850"/>
      <c r="AH850" s="38"/>
    </row>
    <row r="851" spans="25:34" x14ac:dyDescent="0.2">
      <c r="Y851"/>
      <c r="Z851"/>
      <c r="AA851"/>
      <c r="AB851"/>
      <c r="AC851"/>
      <c r="AF851"/>
      <c r="AG851"/>
      <c r="AH851" s="38"/>
    </row>
    <row r="852" spans="25:34" x14ac:dyDescent="0.2">
      <c r="Y852"/>
      <c r="Z852"/>
      <c r="AA852"/>
      <c r="AB852"/>
      <c r="AC852"/>
      <c r="AF852"/>
      <c r="AG852"/>
      <c r="AH852" s="38"/>
    </row>
    <row r="853" spans="25:34" x14ac:dyDescent="0.2">
      <c r="Y853"/>
      <c r="Z853"/>
      <c r="AA853"/>
      <c r="AB853"/>
      <c r="AC853"/>
      <c r="AF853"/>
      <c r="AG853"/>
      <c r="AH853" s="38"/>
    </row>
    <row r="854" spans="25:34" x14ac:dyDescent="0.2">
      <c r="Y854"/>
      <c r="Z854"/>
      <c r="AA854"/>
      <c r="AB854"/>
      <c r="AC854"/>
      <c r="AF854"/>
      <c r="AG854"/>
      <c r="AH854" s="38"/>
    </row>
    <row r="855" spans="25:34" x14ac:dyDescent="0.2">
      <c r="Y855"/>
      <c r="Z855"/>
      <c r="AA855"/>
      <c r="AB855"/>
      <c r="AC855"/>
      <c r="AF855"/>
      <c r="AG855"/>
      <c r="AH855" s="38"/>
    </row>
    <row r="856" spans="25:34" x14ac:dyDescent="0.2">
      <c r="Y856"/>
      <c r="Z856"/>
      <c r="AA856"/>
      <c r="AB856"/>
      <c r="AC856"/>
      <c r="AF856"/>
      <c r="AG856"/>
      <c r="AH856" s="38"/>
    </row>
    <row r="857" spans="25:34" x14ac:dyDescent="0.2">
      <c r="Y857"/>
      <c r="Z857"/>
      <c r="AA857"/>
      <c r="AB857"/>
      <c r="AC857"/>
      <c r="AF857"/>
      <c r="AG857"/>
      <c r="AH857" s="38"/>
    </row>
    <row r="858" spans="25:34" x14ac:dyDescent="0.2">
      <c r="Y858"/>
      <c r="Z858"/>
      <c r="AA858"/>
      <c r="AB858"/>
      <c r="AC858"/>
      <c r="AF858"/>
      <c r="AG858"/>
      <c r="AH858" s="38"/>
    </row>
    <row r="859" spans="25:34" x14ac:dyDescent="0.2">
      <c r="Y859"/>
      <c r="Z859"/>
      <c r="AA859"/>
      <c r="AB859"/>
      <c r="AC859"/>
      <c r="AF859"/>
      <c r="AG859"/>
      <c r="AH859" s="38"/>
    </row>
    <row r="860" spans="25:34" x14ac:dyDescent="0.2">
      <c r="Y860"/>
      <c r="Z860"/>
      <c r="AA860"/>
      <c r="AB860"/>
      <c r="AC860"/>
      <c r="AF860"/>
      <c r="AG860"/>
      <c r="AH860" s="38"/>
    </row>
    <row r="861" spans="25:34" x14ac:dyDescent="0.2">
      <c r="Y861"/>
      <c r="Z861"/>
      <c r="AA861"/>
      <c r="AB861"/>
      <c r="AC861"/>
      <c r="AF861"/>
      <c r="AG861"/>
      <c r="AH861" s="38"/>
    </row>
    <row r="862" spans="25:34" x14ac:dyDescent="0.2">
      <c r="Y862"/>
      <c r="Z862"/>
      <c r="AA862"/>
      <c r="AB862"/>
      <c r="AC862"/>
      <c r="AF862"/>
      <c r="AG862"/>
      <c r="AH862" s="38"/>
    </row>
    <row r="863" spans="25:34" x14ac:dyDescent="0.2">
      <c r="Y863"/>
      <c r="Z863"/>
      <c r="AA863"/>
      <c r="AB863"/>
      <c r="AC863"/>
      <c r="AF863"/>
      <c r="AG863"/>
      <c r="AH863" s="38"/>
    </row>
    <row r="864" spans="25:34" x14ac:dyDescent="0.2">
      <c r="Y864"/>
      <c r="Z864"/>
      <c r="AA864"/>
      <c r="AB864"/>
      <c r="AC864"/>
      <c r="AF864"/>
      <c r="AG864"/>
      <c r="AH864" s="38"/>
    </row>
    <row r="865" spans="25:34" x14ac:dyDescent="0.2">
      <c r="Y865"/>
      <c r="Z865"/>
      <c r="AA865"/>
      <c r="AB865"/>
      <c r="AC865"/>
      <c r="AF865"/>
      <c r="AG865"/>
      <c r="AH865" s="38"/>
    </row>
    <row r="866" spans="25:34" x14ac:dyDescent="0.2">
      <c r="Y866"/>
      <c r="Z866"/>
      <c r="AA866"/>
      <c r="AB866"/>
      <c r="AC866"/>
      <c r="AF866"/>
      <c r="AG866"/>
      <c r="AH866" s="38"/>
    </row>
    <row r="867" spans="25:34" x14ac:dyDescent="0.2">
      <c r="Y867"/>
      <c r="Z867"/>
      <c r="AA867"/>
      <c r="AB867"/>
      <c r="AC867"/>
      <c r="AF867"/>
      <c r="AG867"/>
      <c r="AH867" s="38"/>
    </row>
    <row r="868" spans="25:34" x14ac:dyDescent="0.2">
      <c r="Y868"/>
      <c r="Z868"/>
      <c r="AA868"/>
      <c r="AB868"/>
      <c r="AC868"/>
      <c r="AF868"/>
      <c r="AG868"/>
      <c r="AH868" s="38"/>
    </row>
    <row r="869" spans="25:34" x14ac:dyDescent="0.2">
      <c r="Y869"/>
      <c r="Z869"/>
      <c r="AA869"/>
      <c r="AB869"/>
      <c r="AC869"/>
      <c r="AF869"/>
      <c r="AG869"/>
      <c r="AH869" s="38"/>
    </row>
    <row r="870" spans="25:34" x14ac:dyDescent="0.2">
      <c r="Y870"/>
      <c r="Z870"/>
      <c r="AA870"/>
      <c r="AB870"/>
      <c r="AC870"/>
      <c r="AF870"/>
      <c r="AG870"/>
      <c r="AH870" s="38"/>
    </row>
    <row r="871" spans="25:34" x14ac:dyDescent="0.2">
      <c r="Y871"/>
      <c r="Z871"/>
      <c r="AA871"/>
      <c r="AB871"/>
      <c r="AC871"/>
      <c r="AF871"/>
      <c r="AG871"/>
      <c r="AH871" s="38"/>
    </row>
    <row r="872" spans="25:34" x14ac:dyDescent="0.2">
      <c r="Y872"/>
      <c r="Z872"/>
      <c r="AA872"/>
      <c r="AB872"/>
      <c r="AC872"/>
      <c r="AF872"/>
      <c r="AG872"/>
      <c r="AH872" s="38"/>
    </row>
    <row r="873" spans="25:34" x14ac:dyDescent="0.2">
      <c r="Y873"/>
      <c r="Z873"/>
      <c r="AA873"/>
      <c r="AB873"/>
      <c r="AC873"/>
      <c r="AF873"/>
      <c r="AG873"/>
      <c r="AH873" s="38"/>
    </row>
    <row r="874" spans="25:34" x14ac:dyDescent="0.2">
      <c r="Y874"/>
      <c r="Z874"/>
      <c r="AA874"/>
      <c r="AB874"/>
      <c r="AC874"/>
      <c r="AF874"/>
      <c r="AG874"/>
      <c r="AH874" s="38"/>
    </row>
    <row r="875" spans="25:34" x14ac:dyDescent="0.2">
      <c r="Y875"/>
      <c r="Z875"/>
      <c r="AA875"/>
      <c r="AB875"/>
      <c r="AC875"/>
      <c r="AF875"/>
      <c r="AG875"/>
      <c r="AH875" s="38"/>
    </row>
    <row r="876" spans="25:34" x14ac:dyDescent="0.2">
      <c r="Y876"/>
      <c r="Z876"/>
      <c r="AA876"/>
      <c r="AB876"/>
      <c r="AC876"/>
      <c r="AF876"/>
      <c r="AG876"/>
      <c r="AH876" s="38"/>
    </row>
    <row r="877" spans="25:34" x14ac:dyDescent="0.2">
      <c r="Y877"/>
      <c r="Z877"/>
      <c r="AA877"/>
      <c r="AB877"/>
      <c r="AC877"/>
      <c r="AF877"/>
      <c r="AG877"/>
      <c r="AH877" s="38"/>
    </row>
    <row r="878" spans="25:34" x14ac:dyDescent="0.2">
      <c r="Y878"/>
      <c r="Z878"/>
      <c r="AA878"/>
      <c r="AB878"/>
      <c r="AC878"/>
      <c r="AF878"/>
      <c r="AG878"/>
      <c r="AH878" s="38"/>
    </row>
    <row r="879" spans="25:34" x14ac:dyDescent="0.2">
      <c r="Y879"/>
      <c r="Z879"/>
      <c r="AA879"/>
      <c r="AB879"/>
      <c r="AC879"/>
      <c r="AF879"/>
      <c r="AG879"/>
      <c r="AH879" s="38"/>
    </row>
    <row r="880" spans="25:34" x14ac:dyDescent="0.2">
      <c r="Y880"/>
      <c r="Z880"/>
      <c r="AA880"/>
      <c r="AB880"/>
      <c r="AC880"/>
      <c r="AF880"/>
      <c r="AG880"/>
      <c r="AH880" s="38"/>
    </row>
    <row r="881" spans="25:34" x14ac:dyDescent="0.2">
      <c r="Y881"/>
      <c r="Z881"/>
      <c r="AA881"/>
      <c r="AB881"/>
      <c r="AC881"/>
      <c r="AF881"/>
      <c r="AG881"/>
      <c r="AH881" s="38"/>
    </row>
    <row r="882" spans="25:34" x14ac:dyDescent="0.2">
      <c r="Y882"/>
      <c r="Z882"/>
      <c r="AA882"/>
      <c r="AB882"/>
      <c r="AC882"/>
      <c r="AF882"/>
      <c r="AG882"/>
      <c r="AH882" s="38"/>
    </row>
    <row r="883" spans="25:34" x14ac:dyDescent="0.2">
      <c r="Y883"/>
      <c r="Z883"/>
      <c r="AA883"/>
      <c r="AB883"/>
      <c r="AC883"/>
      <c r="AF883"/>
      <c r="AG883"/>
      <c r="AH883" s="38"/>
    </row>
    <row r="884" spans="25:34" x14ac:dyDescent="0.2">
      <c r="Y884"/>
      <c r="Z884"/>
      <c r="AA884"/>
      <c r="AB884"/>
      <c r="AC884"/>
      <c r="AF884"/>
      <c r="AG884"/>
      <c r="AH884" s="38"/>
    </row>
    <row r="885" spans="25:34" x14ac:dyDescent="0.2">
      <c r="Y885"/>
      <c r="Z885"/>
      <c r="AA885"/>
      <c r="AB885"/>
      <c r="AC885"/>
      <c r="AF885"/>
      <c r="AG885"/>
      <c r="AH885" s="38"/>
    </row>
    <row r="886" spans="25:34" x14ac:dyDescent="0.2">
      <c r="Y886"/>
      <c r="Z886"/>
      <c r="AA886"/>
      <c r="AB886"/>
      <c r="AC886"/>
      <c r="AF886"/>
      <c r="AG886"/>
      <c r="AH886" s="38"/>
    </row>
    <row r="887" spans="25:34" x14ac:dyDescent="0.2">
      <c r="Y887"/>
      <c r="Z887"/>
      <c r="AA887"/>
      <c r="AB887"/>
      <c r="AC887"/>
      <c r="AF887"/>
      <c r="AG887"/>
      <c r="AH887" s="38"/>
    </row>
    <row r="888" spans="25:34" x14ac:dyDescent="0.2">
      <c r="Y888"/>
      <c r="Z888"/>
      <c r="AA888"/>
      <c r="AB888"/>
      <c r="AC888"/>
      <c r="AF888"/>
      <c r="AG888"/>
      <c r="AH888" s="38"/>
    </row>
    <row r="889" spans="25:34" x14ac:dyDescent="0.2">
      <c r="Y889"/>
      <c r="Z889"/>
      <c r="AA889"/>
      <c r="AB889"/>
      <c r="AC889"/>
      <c r="AF889"/>
      <c r="AG889"/>
      <c r="AH889" s="38"/>
    </row>
    <row r="890" spans="25:34" x14ac:dyDescent="0.2">
      <c r="Y890"/>
      <c r="Z890"/>
      <c r="AA890"/>
      <c r="AB890"/>
      <c r="AC890"/>
      <c r="AF890"/>
      <c r="AG890"/>
      <c r="AH890" s="38"/>
    </row>
    <row r="891" spans="25:34" x14ac:dyDescent="0.2">
      <c r="Y891"/>
      <c r="Z891"/>
      <c r="AA891"/>
      <c r="AB891"/>
      <c r="AC891"/>
      <c r="AF891"/>
      <c r="AG891"/>
      <c r="AH891" s="38"/>
    </row>
    <row r="892" spans="25:34" x14ac:dyDescent="0.2">
      <c r="Y892"/>
      <c r="Z892"/>
      <c r="AA892"/>
      <c r="AB892"/>
      <c r="AC892"/>
      <c r="AF892"/>
      <c r="AG892"/>
      <c r="AH892" s="38"/>
    </row>
    <row r="893" spans="25:34" x14ac:dyDescent="0.2">
      <c r="Y893"/>
      <c r="Z893"/>
      <c r="AA893"/>
      <c r="AB893"/>
      <c r="AC893"/>
      <c r="AF893"/>
      <c r="AG893"/>
      <c r="AH893" s="38"/>
    </row>
    <row r="894" spans="25:34" x14ac:dyDescent="0.2">
      <c r="Y894"/>
      <c r="Z894"/>
      <c r="AA894"/>
      <c r="AB894"/>
      <c r="AC894"/>
      <c r="AF894"/>
      <c r="AG894"/>
      <c r="AH894" s="38"/>
    </row>
    <row r="895" spans="25:34" x14ac:dyDescent="0.2">
      <c r="Y895"/>
      <c r="Z895"/>
      <c r="AA895"/>
      <c r="AB895"/>
      <c r="AC895"/>
      <c r="AF895"/>
      <c r="AG895"/>
      <c r="AH895" s="38"/>
    </row>
    <row r="896" spans="25:34" x14ac:dyDescent="0.2">
      <c r="Y896"/>
      <c r="Z896"/>
      <c r="AA896"/>
      <c r="AB896"/>
      <c r="AC896"/>
      <c r="AF896"/>
      <c r="AG896"/>
      <c r="AH896" s="38"/>
    </row>
    <row r="897" spans="25:34" x14ac:dyDescent="0.2">
      <c r="Y897"/>
      <c r="Z897"/>
      <c r="AA897"/>
      <c r="AB897"/>
      <c r="AC897"/>
      <c r="AF897"/>
      <c r="AG897"/>
      <c r="AH897" s="38"/>
    </row>
    <row r="898" spans="25:34" x14ac:dyDescent="0.2">
      <c r="Y898"/>
      <c r="Z898"/>
      <c r="AA898"/>
      <c r="AB898"/>
      <c r="AC898"/>
      <c r="AF898"/>
      <c r="AG898"/>
      <c r="AH898" s="38"/>
    </row>
    <row r="899" spans="25:34" x14ac:dyDescent="0.2">
      <c r="Y899"/>
      <c r="Z899"/>
      <c r="AA899"/>
      <c r="AB899"/>
      <c r="AC899"/>
      <c r="AF899"/>
      <c r="AG899"/>
      <c r="AH899" s="38"/>
    </row>
    <row r="900" spans="25:34" x14ac:dyDescent="0.2">
      <c r="Y900"/>
      <c r="Z900"/>
      <c r="AA900"/>
      <c r="AB900"/>
      <c r="AC900"/>
      <c r="AF900"/>
      <c r="AG900"/>
      <c r="AH900" s="38"/>
    </row>
    <row r="901" spans="25:34" x14ac:dyDescent="0.2">
      <c r="Y901"/>
      <c r="Z901"/>
      <c r="AA901"/>
      <c r="AB901"/>
      <c r="AC901"/>
      <c r="AF901"/>
      <c r="AG901"/>
      <c r="AH901" s="38"/>
    </row>
    <row r="902" spans="25:34" x14ac:dyDescent="0.2">
      <c r="Y902"/>
      <c r="Z902"/>
      <c r="AA902"/>
      <c r="AB902"/>
      <c r="AC902"/>
      <c r="AF902"/>
      <c r="AG902"/>
      <c r="AH902" s="38"/>
    </row>
    <row r="903" spans="25:34" x14ac:dyDescent="0.2">
      <c r="Y903"/>
      <c r="Z903"/>
      <c r="AA903"/>
      <c r="AB903"/>
      <c r="AC903"/>
      <c r="AF903"/>
      <c r="AG903"/>
      <c r="AH903" s="38"/>
    </row>
    <row r="904" spans="25:34" x14ac:dyDescent="0.2">
      <c r="Y904"/>
      <c r="Z904"/>
      <c r="AA904"/>
      <c r="AB904"/>
      <c r="AC904"/>
      <c r="AF904"/>
      <c r="AG904"/>
      <c r="AH904" s="38"/>
    </row>
    <row r="905" spans="25:34" x14ac:dyDescent="0.2">
      <c r="Y905"/>
      <c r="Z905"/>
      <c r="AA905"/>
      <c r="AB905"/>
      <c r="AC905"/>
      <c r="AF905"/>
      <c r="AG905"/>
      <c r="AH905" s="38"/>
    </row>
    <row r="906" spans="25:34" x14ac:dyDescent="0.2">
      <c r="Y906"/>
      <c r="Z906"/>
      <c r="AA906"/>
      <c r="AB906"/>
      <c r="AC906"/>
      <c r="AF906"/>
      <c r="AG906"/>
      <c r="AH906" s="38"/>
    </row>
    <row r="907" spans="25:34" x14ac:dyDescent="0.2">
      <c r="Y907"/>
      <c r="Z907"/>
      <c r="AA907"/>
      <c r="AB907"/>
      <c r="AC907"/>
      <c r="AF907"/>
      <c r="AG907"/>
      <c r="AH907" s="38"/>
    </row>
    <row r="908" spans="25:34" x14ac:dyDescent="0.2">
      <c r="Y908"/>
      <c r="Z908"/>
      <c r="AA908"/>
      <c r="AB908"/>
      <c r="AC908"/>
      <c r="AF908"/>
      <c r="AG908"/>
      <c r="AH908" s="38"/>
    </row>
    <row r="909" spans="25:34" x14ac:dyDescent="0.2">
      <c r="Y909"/>
      <c r="Z909"/>
      <c r="AA909"/>
      <c r="AB909"/>
      <c r="AC909"/>
      <c r="AF909"/>
      <c r="AG909"/>
      <c r="AH909" s="38"/>
    </row>
    <row r="910" spans="25:34" x14ac:dyDescent="0.2">
      <c r="Y910"/>
      <c r="Z910"/>
      <c r="AA910"/>
      <c r="AB910"/>
      <c r="AC910"/>
      <c r="AF910"/>
      <c r="AG910"/>
      <c r="AH910" s="38"/>
    </row>
    <row r="911" spans="25:34" x14ac:dyDescent="0.2">
      <c r="Y911"/>
      <c r="Z911"/>
      <c r="AA911"/>
      <c r="AB911"/>
      <c r="AC911"/>
      <c r="AF911"/>
      <c r="AG911"/>
      <c r="AH911" s="38"/>
    </row>
    <row r="912" spans="25:34" x14ac:dyDescent="0.2">
      <c r="Y912"/>
      <c r="Z912"/>
      <c r="AA912"/>
      <c r="AB912"/>
      <c r="AC912"/>
      <c r="AF912"/>
      <c r="AG912"/>
      <c r="AH912" s="38"/>
    </row>
    <row r="913" spans="25:34" x14ac:dyDescent="0.2">
      <c r="Y913"/>
      <c r="Z913"/>
      <c r="AA913"/>
      <c r="AB913"/>
      <c r="AC913"/>
      <c r="AF913"/>
      <c r="AG913"/>
      <c r="AH913" s="38"/>
    </row>
    <row r="914" spans="25:34" x14ac:dyDescent="0.2">
      <c r="Y914"/>
      <c r="Z914"/>
      <c r="AA914"/>
      <c r="AB914"/>
      <c r="AC914"/>
      <c r="AF914"/>
      <c r="AG914"/>
      <c r="AH914" s="38"/>
    </row>
    <row r="915" spans="25:34" x14ac:dyDescent="0.2">
      <c r="Y915"/>
      <c r="Z915"/>
      <c r="AA915"/>
      <c r="AB915"/>
      <c r="AC915"/>
      <c r="AF915"/>
      <c r="AG915"/>
      <c r="AH915" s="38"/>
    </row>
    <row r="916" spans="25:34" x14ac:dyDescent="0.2">
      <c r="Y916"/>
      <c r="Z916"/>
      <c r="AA916"/>
      <c r="AB916"/>
      <c r="AC916"/>
      <c r="AF916"/>
      <c r="AG916"/>
      <c r="AH916" s="38"/>
    </row>
    <row r="917" spans="25:34" x14ac:dyDescent="0.2">
      <c r="Y917"/>
      <c r="Z917"/>
      <c r="AA917"/>
      <c r="AB917"/>
      <c r="AC917"/>
      <c r="AF917"/>
      <c r="AG917"/>
      <c r="AH917" s="38"/>
    </row>
    <row r="918" spans="25:34" x14ac:dyDescent="0.2">
      <c r="Y918"/>
      <c r="Z918"/>
      <c r="AA918"/>
      <c r="AB918"/>
      <c r="AC918"/>
      <c r="AF918"/>
      <c r="AG918"/>
      <c r="AH918" s="38"/>
    </row>
    <row r="919" spans="25:34" x14ac:dyDescent="0.2">
      <c r="Y919"/>
      <c r="Z919"/>
      <c r="AA919"/>
      <c r="AB919"/>
      <c r="AC919"/>
      <c r="AF919"/>
      <c r="AG919"/>
      <c r="AH919" s="38"/>
    </row>
    <row r="920" spans="25:34" x14ac:dyDescent="0.2">
      <c r="Y920"/>
      <c r="Z920"/>
      <c r="AA920"/>
      <c r="AB920"/>
      <c r="AC920"/>
      <c r="AF920"/>
      <c r="AG920"/>
      <c r="AH920" s="38"/>
    </row>
    <row r="921" spans="25:34" x14ac:dyDescent="0.2">
      <c r="Y921"/>
      <c r="Z921"/>
      <c r="AA921"/>
      <c r="AB921"/>
      <c r="AC921"/>
      <c r="AF921"/>
      <c r="AG921"/>
      <c r="AH921" s="38"/>
    </row>
    <row r="922" spans="25:34" x14ac:dyDescent="0.2">
      <c r="Y922"/>
      <c r="Z922"/>
      <c r="AA922"/>
      <c r="AB922"/>
      <c r="AC922"/>
      <c r="AF922"/>
      <c r="AG922"/>
      <c r="AH922" s="38"/>
    </row>
    <row r="923" spans="25:34" x14ac:dyDescent="0.2">
      <c r="Y923"/>
      <c r="Z923"/>
      <c r="AA923"/>
      <c r="AB923"/>
      <c r="AC923"/>
      <c r="AF923"/>
      <c r="AG923"/>
      <c r="AH923" s="38"/>
    </row>
    <row r="924" spans="25:34" x14ac:dyDescent="0.2">
      <c r="Y924"/>
      <c r="Z924"/>
      <c r="AA924"/>
      <c r="AB924"/>
      <c r="AC924"/>
      <c r="AF924"/>
      <c r="AG924"/>
      <c r="AH924" s="38"/>
    </row>
    <row r="925" spans="25:34" x14ac:dyDescent="0.2">
      <c r="Y925"/>
      <c r="Z925"/>
      <c r="AA925"/>
      <c r="AB925"/>
      <c r="AC925"/>
      <c r="AF925"/>
      <c r="AG925"/>
      <c r="AH925" s="38"/>
    </row>
    <row r="926" spans="25:34" x14ac:dyDescent="0.2">
      <c r="Y926"/>
      <c r="Z926"/>
      <c r="AA926"/>
      <c r="AB926"/>
      <c r="AC926"/>
      <c r="AF926"/>
      <c r="AG926"/>
      <c r="AH926" s="38"/>
    </row>
    <row r="927" spans="25:34" x14ac:dyDescent="0.2">
      <c r="Y927"/>
      <c r="Z927"/>
      <c r="AA927"/>
      <c r="AB927"/>
      <c r="AC927"/>
      <c r="AF927"/>
      <c r="AG927"/>
      <c r="AH927" s="38"/>
    </row>
    <row r="928" spans="25:34" x14ac:dyDescent="0.2">
      <c r="Y928"/>
      <c r="Z928"/>
      <c r="AA928"/>
      <c r="AB928"/>
      <c r="AC928"/>
      <c r="AF928"/>
      <c r="AG928"/>
      <c r="AH928" s="38"/>
    </row>
    <row r="929" spans="25:34" x14ac:dyDescent="0.2">
      <c r="Y929"/>
      <c r="Z929"/>
      <c r="AA929"/>
      <c r="AB929"/>
      <c r="AC929"/>
      <c r="AF929"/>
      <c r="AG929"/>
      <c r="AH929" s="38"/>
    </row>
    <row r="930" spans="25:34" x14ac:dyDescent="0.2">
      <c r="Y930"/>
      <c r="Z930"/>
      <c r="AA930"/>
      <c r="AB930"/>
      <c r="AC930"/>
      <c r="AF930"/>
      <c r="AG930"/>
      <c r="AH930" s="38"/>
    </row>
    <row r="931" spans="25:34" x14ac:dyDescent="0.2">
      <c r="Y931"/>
      <c r="Z931"/>
      <c r="AA931"/>
      <c r="AB931"/>
      <c r="AC931"/>
      <c r="AF931"/>
      <c r="AG931"/>
      <c r="AH931" s="38"/>
    </row>
    <row r="932" spans="25:34" x14ac:dyDescent="0.2">
      <c r="Y932"/>
      <c r="Z932"/>
      <c r="AA932"/>
      <c r="AB932"/>
      <c r="AC932"/>
      <c r="AF932"/>
      <c r="AG932"/>
      <c r="AH932" s="38"/>
    </row>
    <row r="933" spans="25:34" x14ac:dyDescent="0.2">
      <c r="Y933"/>
      <c r="Z933"/>
      <c r="AA933"/>
      <c r="AB933"/>
      <c r="AC933"/>
      <c r="AF933"/>
      <c r="AG933"/>
      <c r="AH933" s="38"/>
    </row>
    <row r="934" spans="25:34" x14ac:dyDescent="0.2">
      <c r="Y934"/>
      <c r="Z934"/>
      <c r="AA934"/>
      <c r="AB934"/>
      <c r="AC934"/>
      <c r="AF934"/>
      <c r="AG934"/>
      <c r="AH934" s="38"/>
    </row>
    <row r="935" spans="25:34" x14ac:dyDescent="0.2">
      <c r="Y935"/>
      <c r="Z935"/>
      <c r="AA935"/>
      <c r="AB935"/>
      <c r="AC935"/>
      <c r="AF935"/>
      <c r="AG935"/>
      <c r="AH935" s="38"/>
    </row>
    <row r="936" spans="25:34" x14ac:dyDescent="0.2">
      <c r="Y936"/>
      <c r="Z936"/>
      <c r="AA936"/>
      <c r="AB936"/>
      <c r="AC936"/>
      <c r="AF936"/>
      <c r="AG936"/>
      <c r="AH936" s="38"/>
    </row>
    <row r="937" spans="25:34" x14ac:dyDescent="0.2">
      <c r="Y937"/>
      <c r="Z937"/>
      <c r="AA937"/>
      <c r="AB937"/>
      <c r="AC937"/>
      <c r="AF937"/>
      <c r="AG937"/>
      <c r="AH937" s="38"/>
    </row>
    <row r="938" spans="25:34" x14ac:dyDescent="0.2">
      <c r="Y938"/>
      <c r="Z938"/>
      <c r="AA938"/>
      <c r="AB938"/>
      <c r="AC938"/>
      <c r="AF938"/>
      <c r="AG938"/>
      <c r="AH938" s="38"/>
    </row>
    <row r="939" spans="25:34" x14ac:dyDescent="0.2">
      <c r="Y939"/>
      <c r="Z939"/>
      <c r="AA939"/>
      <c r="AB939"/>
      <c r="AC939"/>
      <c r="AF939"/>
      <c r="AG939"/>
      <c r="AH939" s="38"/>
    </row>
    <row r="940" spans="25:34" x14ac:dyDescent="0.2">
      <c r="Y940"/>
      <c r="Z940"/>
      <c r="AA940"/>
      <c r="AB940"/>
      <c r="AC940"/>
      <c r="AF940"/>
      <c r="AG940"/>
      <c r="AH940" s="38"/>
    </row>
    <row r="941" spans="25:34" x14ac:dyDescent="0.2">
      <c r="Y941"/>
      <c r="Z941"/>
      <c r="AA941"/>
      <c r="AB941"/>
      <c r="AC941"/>
      <c r="AF941"/>
      <c r="AG941"/>
      <c r="AH941" s="38"/>
    </row>
    <row r="942" spans="25:34" x14ac:dyDescent="0.2">
      <c r="Y942"/>
      <c r="Z942"/>
      <c r="AA942"/>
      <c r="AB942"/>
      <c r="AC942"/>
      <c r="AF942"/>
      <c r="AG942"/>
      <c r="AH942" s="38"/>
    </row>
    <row r="943" spans="25:34" x14ac:dyDescent="0.2">
      <c r="Y943"/>
      <c r="Z943"/>
      <c r="AA943"/>
      <c r="AB943"/>
      <c r="AC943"/>
      <c r="AF943"/>
      <c r="AG943"/>
      <c r="AH943" s="38"/>
    </row>
    <row r="944" spans="25:34" x14ac:dyDescent="0.2">
      <c r="Y944"/>
      <c r="Z944"/>
      <c r="AA944"/>
      <c r="AB944"/>
      <c r="AC944"/>
      <c r="AF944"/>
      <c r="AG944"/>
      <c r="AH944" s="38"/>
    </row>
    <row r="945" spans="25:34" x14ac:dyDescent="0.2">
      <c r="Y945"/>
      <c r="Z945"/>
      <c r="AA945"/>
      <c r="AB945"/>
      <c r="AC945"/>
      <c r="AF945"/>
      <c r="AG945"/>
      <c r="AH945" s="38"/>
    </row>
    <row r="946" spans="25:34" x14ac:dyDescent="0.2">
      <c r="Y946"/>
      <c r="Z946"/>
      <c r="AA946"/>
      <c r="AB946"/>
      <c r="AC946"/>
      <c r="AF946"/>
      <c r="AG946"/>
      <c r="AH946" s="38"/>
    </row>
    <row r="947" spans="25:34" x14ac:dyDescent="0.2">
      <c r="Y947"/>
      <c r="Z947"/>
      <c r="AA947"/>
      <c r="AB947"/>
      <c r="AC947"/>
      <c r="AF947"/>
      <c r="AG947"/>
      <c r="AH947" s="38"/>
    </row>
    <row r="948" spans="25:34" x14ac:dyDescent="0.2">
      <c r="Y948"/>
      <c r="Z948"/>
      <c r="AA948"/>
      <c r="AB948"/>
      <c r="AC948"/>
      <c r="AF948"/>
      <c r="AG948"/>
      <c r="AH948" s="38"/>
    </row>
    <row r="949" spans="25:34" x14ac:dyDescent="0.2">
      <c r="Y949"/>
      <c r="Z949"/>
      <c r="AA949"/>
      <c r="AB949"/>
      <c r="AC949"/>
      <c r="AF949"/>
      <c r="AG949"/>
      <c r="AH949" s="38"/>
    </row>
    <row r="950" spans="25:34" x14ac:dyDescent="0.2">
      <c r="Y950"/>
      <c r="Z950"/>
      <c r="AA950"/>
      <c r="AB950"/>
      <c r="AC950"/>
      <c r="AF950"/>
      <c r="AG950"/>
      <c r="AH950" s="38"/>
    </row>
    <row r="951" spans="25:34" x14ac:dyDescent="0.2">
      <c r="Y951"/>
      <c r="Z951"/>
      <c r="AA951"/>
      <c r="AB951"/>
      <c r="AC951"/>
      <c r="AF951"/>
      <c r="AG951"/>
      <c r="AH951" s="38"/>
    </row>
    <row r="952" spans="25:34" x14ac:dyDescent="0.2">
      <c r="Y952"/>
      <c r="Z952"/>
      <c r="AA952"/>
      <c r="AB952"/>
      <c r="AC952"/>
      <c r="AF952"/>
      <c r="AG952"/>
      <c r="AH952" s="38"/>
    </row>
    <row r="953" spans="25:34" x14ac:dyDescent="0.2">
      <c r="Y953"/>
      <c r="Z953"/>
      <c r="AA953"/>
      <c r="AB953"/>
      <c r="AC953"/>
      <c r="AF953"/>
      <c r="AG953"/>
      <c r="AH953" s="38"/>
    </row>
    <row r="954" spans="25:34" x14ac:dyDescent="0.2">
      <c r="Y954"/>
      <c r="Z954"/>
      <c r="AA954"/>
      <c r="AB954"/>
      <c r="AC954"/>
      <c r="AF954"/>
      <c r="AG954"/>
      <c r="AH954" s="38"/>
    </row>
    <row r="955" spans="25:34" x14ac:dyDescent="0.2">
      <c r="Y955"/>
      <c r="Z955"/>
      <c r="AA955"/>
      <c r="AB955"/>
      <c r="AC955"/>
      <c r="AF955"/>
      <c r="AG955"/>
      <c r="AH955" s="38"/>
    </row>
    <row r="956" spans="25:34" x14ac:dyDescent="0.2">
      <c r="Y956"/>
      <c r="Z956"/>
      <c r="AA956"/>
      <c r="AB956"/>
      <c r="AC956"/>
      <c r="AF956"/>
      <c r="AG956"/>
      <c r="AH956" s="38"/>
    </row>
    <row r="957" spans="25:34" x14ac:dyDescent="0.2">
      <c r="Y957"/>
      <c r="Z957"/>
      <c r="AA957"/>
      <c r="AB957"/>
      <c r="AC957"/>
      <c r="AF957"/>
      <c r="AG957"/>
      <c r="AH957" s="38"/>
    </row>
    <row r="958" spans="25:34" x14ac:dyDescent="0.2">
      <c r="Y958"/>
      <c r="Z958"/>
      <c r="AA958"/>
      <c r="AB958"/>
      <c r="AC958"/>
      <c r="AF958"/>
      <c r="AG958"/>
      <c r="AH958" s="38"/>
    </row>
    <row r="959" spans="25:34" x14ac:dyDescent="0.2">
      <c r="Y959"/>
      <c r="Z959"/>
      <c r="AA959"/>
      <c r="AB959"/>
      <c r="AC959"/>
      <c r="AF959"/>
      <c r="AG959"/>
      <c r="AH959" s="38"/>
    </row>
    <row r="960" spans="25:34" x14ac:dyDescent="0.2">
      <c r="Y960"/>
      <c r="Z960"/>
      <c r="AA960"/>
      <c r="AB960"/>
      <c r="AC960"/>
      <c r="AF960"/>
      <c r="AG960"/>
      <c r="AH960" s="38"/>
    </row>
    <row r="961" spans="25:34" x14ac:dyDescent="0.2">
      <c r="Y961"/>
      <c r="Z961"/>
      <c r="AA961"/>
      <c r="AB961"/>
      <c r="AC961"/>
      <c r="AF961"/>
      <c r="AG961"/>
      <c r="AH961" s="38"/>
    </row>
    <row r="962" spans="25:34" x14ac:dyDescent="0.2">
      <c r="Y962"/>
      <c r="Z962"/>
      <c r="AA962"/>
      <c r="AB962"/>
      <c r="AC962"/>
      <c r="AF962"/>
      <c r="AG962"/>
      <c r="AH962" s="38"/>
    </row>
    <row r="963" spans="25:34" x14ac:dyDescent="0.2">
      <c r="Y963"/>
      <c r="Z963"/>
      <c r="AA963"/>
      <c r="AB963"/>
      <c r="AC963"/>
      <c r="AF963"/>
      <c r="AG963"/>
      <c r="AH963" s="38"/>
    </row>
    <row r="964" spans="25:34" x14ac:dyDescent="0.2">
      <c r="Y964"/>
      <c r="Z964"/>
      <c r="AA964"/>
      <c r="AB964"/>
      <c r="AC964"/>
      <c r="AF964"/>
      <c r="AG964"/>
      <c r="AH964" s="38"/>
    </row>
    <row r="965" spans="25:34" x14ac:dyDescent="0.2">
      <c r="Y965"/>
      <c r="Z965"/>
      <c r="AA965"/>
      <c r="AB965"/>
      <c r="AC965"/>
      <c r="AF965"/>
      <c r="AG965"/>
      <c r="AH965" s="38"/>
    </row>
    <row r="966" spans="25:34" x14ac:dyDescent="0.2">
      <c r="Y966"/>
      <c r="Z966"/>
      <c r="AA966"/>
      <c r="AB966"/>
      <c r="AC966"/>
      <c r="AF966"/>
      <c r="AG966"/>
      <c r="AH966" s="38"/>
    </row>
    <row r="967" spans="25:34" x14ac:dyDescent="0.2">
      <c r="Y967"/>
      <c r="Z967"/>
      <c r="AA967"/>
      <c r="AB967"/>
      <c r="AC967"/>
      <c r="AF967"/>
      <c r="AG967"/>
      <c r="AH967" s="38"/>
    </row>
    <row r="968" spans="25:34" x14ac:dyDescent="0.2">
      <c r="Y968"/>
      <c r="Z968"/>
      <c r="AA968"/>
      <c r="AB968"/>
      <c r="AC968"/>
      <c r="AF968"/>
      <c r="AG968"/>
      <c r="AH968" s="38"/>
    </row>
    <row r="969" spans="25:34" x14ac:dyDescent="0.2">
      <c r="Y969"/>
      <c r="Z969"/>
      <c r="AA969"/>
      <c r="AB969"/>
      <c r="AC969"/>
      <c r="AF969"/>
      <c r="AG969"/>
      <c r="AH969" s="38"/>
    </row>
    <row r="970" spans="25:34" x14ac:dyDescent="0.2">
      <c r="Y970"/>
      <c r="Z970"/>
      <c r="AA970"/>
      <c r="AB970"/>
      <c r="AC970"/>
      <c r="AF970"/>
      <c r="AG970"/>
      <c r="AH970" s="38"/>
    </row>
    <row r="971" spans="25:34" x14ac:dyDescent="0.2">
      <c r="Y971"/>
      <c r="Z971"/>
      <c r="AA971"/>
      <c r="AB971"/>
      <c r="AC971"/>
      <c r="AF971"/>
      <c r="AG971"/>
      <c r="AH971" s="38"/>
    </row>
    <row r="972" spans="25:34" x14ac:dyDescent="0.2">
      <c r="Y972"/>
      <c r="Z972"/>
      <c r="AA972"/>
      <c r="AB972"/>
      <c r="AC972"/>
      <c r="AF972"/>
      <c r="AG972"/>
      <c r="AH972" s="38"/>
    </row>
    <row r="973" spans="25:34" x14ac:dyDescent="0.2">
      <c r="Y973"/>
      <c r="Z973"/>
      <c r="AA973"/>
      <c r="AB973"/>
      <c r="AC973"/>
      <c r="AF973"/>
      <c r="AG973"/>
      <c r="AH973" s="38"/>
    </row>
    <row r="974" spans="25:34" x14ac:dyDescent="0.2">
      <c r="Y974"/>
      <c r="Z974"/>
      <c r="AA974"/>
      <c r="AB974"/>
      <c r="AC974"/>
      <c r="AF974"/>
      <c r="AG974"/>
      <c r="AH974" s="38"/>
    </row>
    <row r="975" spans="25:34" x14ac:dyDescent="0.2">
      <c r="Y975"/>
      <c r="Z975"/>
      <c r="AA975"/>
      <c r="AB975"/>
      <c r="AC975"/>
      <c r="AF975"/>
      <c r="AG975"/>
      <c r="AH975" s="38"/>
    </row>
    <row r="976" spans="25:34" x14ac:dyDescent="0.2">
      <c r="Y976"/>
      <c r="Z976"/>
      <c r="AA976"/>
      <c r="AB976"/>
      <c r="AC976"/>
      <c r="AF976"/>
      <c r="AG976"/>
      <c r="AH976" s="38"/>
    </row>
    <row r="977" spans="25:34" x14ac:dyDescent="0.2">
      <c r="Y977"/>
      <c r="Z977"/>
      <c r="AA977"/>
      <c r="AB977"/>
      <c r="AC977"/>
      <c r="AF977"/>
      <c r="AG977"/>
      <c r="AH977" s="38"/>
    </row>
    <row r="978" spans="25:34" x14ac:dyDescent="0.2">
      <c r="Y978"/>
      <c r="Z978"/>
      <c r="AA978"/>
      <c r="AB978"/>
      <c r="AC978"/>
      <c r="AF978"/>
      <c r="AG978"/>
      <c r="AH978" s="38"/>
    </row>
    <row r="979" spans="25:34" x14ac:dyDescent="0.2">
      <c r="Y979"/>
      <c r="Z979"/>
      <c r="AA979"/>
      <c r="AB979"/>
      <c r="AC979"/>
      <c r="AF979"/>
      <c r="AG979"/>
      <c r="AH979" s="38"/>
    </row>
    <row r="980" spans="25:34" x14ac:dyDescent="0.2">
      <c r="Y980"/>
      <c r="Z980"/>
      <c r="AA980"/>
      <c r="AB980"/>
      <c r="AC980"/>
      <c r="AF980"/>
      <c r="AG980"/>
      <c r="AH980" s="38"/>
    </row>
    <row r="981" spans="25:34" x14ac:dyDescent="0.2">
      <c r="Y981"/>
      <c r="Z981"/>
      <c r="AA981"/>
      <c r="AB981"/>
      <c r="AC981"/>
      <c r="AF981"/>
      <c r="AG981"/>
      <c r="AH981" s="38"/>
    </row>
    <row r="982" spans="25:34" x14ac:dyDescent="0.2">
      <c r="Y982"/>
      <c r="Z982"/>
      <c r="AA982"/>
      <c r="AB982"/>
      <c r="AC982"/>
      <c r="AF982"/>
      <c r="AG982"/>
      <c r="AH982" s="38"/>
    </row>
    <row r="983" spans="25:34" x14ac:dyDescent="0.2">
      <c r="Y983"/>
      <c r="Z983"/>
      <c r="AA983"/>
      <c r="AB983"/>
      <c r="AC983"/>
      <c r="AF983"/>
      <c r="AG983"/>
      <c r="AH983" s="38"/>
    </row>
    <row r="984" spans="25:34" x14ac:dyDescent="0.2">
      <c r="Y984"/>
      <c r="Z984"/>
      <c r="AA984"/>
      <c r="AB984"/>
      <c r="AC984"/>
      <c r="AF984"/>
      <c r="AG984"/>
      <c r="AH984" s="38"/>
    </row>
    <row r="985" spans="25:34" x14ac:dyDescent="0.2">
      <c r="Y985"/>
      <c r="Z985"/>
      <c r="AA985"/>
      <c r="AB985"/>
      <c r="AC985"/>
      <c r="AF985"/>
      <c r="AG985"/>
      <c r="AH985" s="38"/>
    </row>
    <row r="986" spans="25:34" x14ac:dyDescent="0.2">
      <c r="Y986"/>
      <c r="Z986"/>
      <c r="AA986"/>
      <c r="AB986"/>
      <c r="AC986"/>
      <c r="AF986"/>
      <c r="AG986"/>
      <c r="AH986" s="38"/>
    </row>
    <row r="987" spans="25:34" x14ac:dyDescent="0.2">
      <c r="Y987"/>
      <c r="Z987"/>
      <c r="AA987"/>
      <c r="AB987"/>
      <c r="AC987"/>
      <c r="AF987"/>
      <c r="AG987"/>
      <c r="AH987" s="38"/>
    </row>
    <row r="988" spans="25:34" x14ac:dyDescent="0.2">
      <c r="Y988"/>
      <c r="Z988"/>
      <c r="AA988"/>
      <c r="AB988"/>
      <c r="AC988"/>
      <c r="AF988"/>
      <c r="AG988"/>
      <c r="AH988" s="38"/>
    </row>
    <row r="989" spans="25:34" x14ac:dyDescent="0.2">
      <c r="Y989"/>
      <c r="Z989"/>
      <c r="AA989"/>
      <c r="AB989"/>
      <c r="AC989"/>
      <c r="AF989"/>
      <c r="AG989"/>
      <c r="AH989" s="38"/>
    </row>
    <row r="990" spans="25:34" x14ac:dyDescent="0.2">
      <c r="Y990"/>
      <c r="Z990"/>
      <c r="AA990"/>
      <c r="AB990"/>
      <c r="AC990"/>
      <c r="AF990"/>
      <c r="AG990"/>
      <c r="AH990" s="38"/>
    </row>
    <row r="991" spans="25:34" x14ac:dyDescent="0.2">
      <c r="Y991"/>
      <c r="Z991"/>
      <c r="AA991"/>
      <c r="AB991"/>
      <c r="AC991"/>
      <c r="AF991"/>
      <c r="AG991"/>
      <c r="AH991" s="38"/>
    </row>
    <row r="992" spans="25:34" x14ac:dyDescent="0.2">
      <c r="Y992"/>
      <c r="Z992"/>
      <c r="AA992"/>
      <c r="AB992"/>
      <c r="AC992"/>
      <c r="AF992"/>
      <c r="AG992"/>
      <c r="AH992" s="38"/>
    </row>
    <row r="993" spans="25:34" x14ac:dyDescent="0.2">
      <c r="Y993"/>
      <c r="Z993"/>
      <c r="AA993"/>
      <c r="AB993"/>
      <c r="AC993"/>
      <c r="AF993"/>
      <c r="AG993"/>
      <c r="AH993" s="38"/>
    </row>
    <row r="994" spans="25:34" x14ac:dyDescent="0.2">
      <c r="Y994"/>
      <c r="Z994"/>
      <c r="AA994"/>
      <c r="AB994"/>
      <c r="AC994"/>
      <c r="AF994"/>
      <c r="AG994"/>
      <c r="AH994" s="38"/>
    </row>
    <row r="995" spans="25:34" x14ac:dyDescent="0.2">
      <c r="Y995"/>
      <c r="Z995"/>
      <c r="AA995"/>
      <c r="AB995"/>
      <c r="AC995"/>
      <c r="AF995"/>
      <c r="AG995"/>
      <c r="AH995" s="38"/>
    </row>
    <row r="996" spans="25:34" x14ac:dyDescent="0.2">
      <c r="Y996"/>
      <c r="Z996"/>
      <c r="AA996"/>
      <c r="AB996"/>
      <c r="AC996"/>
      <c r="AF996"/>
      <c r="AG996"/>
      <c r="AH996" s="38"/>
    </row>
    <row r="997" spans="25:34" x14ac:dyDescent="0.2">
      <c r="Y997"/>
      <c r="Z997"/>
      <c r="AA997"/>
      <c r="AB997"/>
      <c r="AC997"/>
      <c r="AF997"/>
      <c r="AG997"/>
      <c r="AH997" s="38"/>
    </row>
    <row r="998" spans="25:34" x14ac:dyDescent="0.2">
      <c r="Y998"/>
      <c r="Z998"/>
      <c r="AA998"/>
      <c r="AB998"/>
      <c r="AC998"/>
      <c r="AF998"/>
      <c r="AG998"/>
      <c r="AH998" s="38"/>
    </row>
    <row r="999" spans="25:34" x14ac:dyDescent="0.2">
      <c r="Y999"/>
      <c r="Z999"/>
      <c r="AA999"/>
      <c r="AB999"/>
      <c r="AC999"/>
      <c r="AF999"/>
      <c r="AG999"/>
      <c r="AH999" s="38"/>
    </row>
    <row r="1000" spans="25:34" x14ac:dyDescent="0.2">
      <c r="Y1000"/>
      <c r="Z1000"/>
      <c r="AA1000"/>
      <c r="AB1000"/>
      <c r="AC1000"/>
      <c r="AF1000"/>
      <c r="AG1000"/>
      <c r="AH1000" s="38"/>
    </row>
    <row r="1001" spans="25:34" x14ac:dyDescent="0.2">
      <c r="Y1001"/>
      <c r="Z1001"/>
      <c r="AA1001"/>
      <c r="AB1001"/>
      <c r="AC1001"/>
      <c r="AF1001"/>
      <c r="AG1001"/>
      <c r="AH1001" s="38"/>
    </row>
    <row r="1002" spans="25:34" x14ac:dyDescent="0.2">
      <c r="Y1002"/>
      <c r="Z1002"/>
      <c r="AA1002"/>
      <c r="AB1002"/>
      <c r="AC1002"/>
      <c r="AF1002"/>
      <c r="AG1002"/>
      <c r="AH1002" s="38"/>
    </row>
    <row r="1003" spans="25:34" x14ac:dyDescent="0.2">
      <c r="Y1003"/>
      <c r="Z1003"/>
      <c r="AA1003"/>
      <c r="AB1003"/>
      <c r="AC1003"/>
      <c r="AF1003"/>
      <c r="AG1003"/>
      <c r="AH1003" s="38"/>
    </row>
    <row r="1004" spans="25:34" x14ac:dyDescent="0.2">
      <c r="Y1004"/>
      <c r="Z1004"/>
      <c r="AA1004"/>
      <c r="AB1004"/>
      <c r="AC1004"/>
      <c r="AF1004"/>
      <c r="AG1004"/>
      <c r="AH1004" s="38"/>
    </row>
    <row r="1005" spans="25:34" x14ac:dyDescent="0.2">
      <c r="Y1005"/>
      <c r="Z1005"/>
      <c r="AA1005"/>
      <c r="AB1005"/>
      <c r="AC1005"/>
      <c r="AF1005"/>
      <c r="AG1005"/>
      <c r="AH1005" s="38"/>
    </row>
    <row r="1006" spans="25:34" x14ac:dyDescent="0.2">
      <c r="Y1006"/>
      <c r="Z1006"/>
      <c r="AA1006"/>
      <c r="AB1006"/>
      <c r="AC1006"/>
      <c r="AF1006"/>
      <c r="AG1006"/>
      <c r="AH1006" s="38"/>
    </row>
    <row r="1007" spans="25:34" x14ac:dyDescent="0.2">
      <c r="Y1007"/>
      <c r="Z1007"/>
      <c r="AA1007"/>
      <c r="AB1007"/>
      <c r="AC1007"/>
      <c r="AF1007"/>
      <c r="AG1007"/>
      <c r="AH1007" s="38"/>
    </row>
    <row r="1008" spans="25:34" x14ac:dyDescent="0.2">
      <c r="Y1008"/>
      <c r="Z1008"/>
      <c r="AA1008"/>
      <c r="AB1008"/>
      <c r="AC1008"/>
      <c r="AF1008"/>
      <c r="AG1008"/>
      <c r="AH1008" s="38"/>
    </row>
    <row r="1009" spans="25:34" x14ac:dyDescent="0.2">
      <c r="Y1009"/>
      <c r="Z1009"/>
      <c r="AA1009"/>
      <c r="AB1009"/>
      <c r="AC1009"/>
      <c r="AF1009"/>
      <c r="AG1009"/>
      <c r="AH1009" s="38"/>
    </row>
    <row r="1010" spans="25:34" x14ac:dyDescent="0.2">
      <c r="Y1010"/>
      <c r="Z1010"/>
      <c r="AA1010"/>
      <c r="AB1010"/>
      <c r="AC1010"/>
      <c r="AF1010"/>
      <c r="AG1010"/>
      <c r="AH1010" s="38"/>
    </row>
    <row r="1011" spans="25:34" x14ac:dyDescent="0.2">
      <c r="Y1011"/>
      <c r="Z1011"/>
      <c r="AA1011"/>
      <c r="AB1011"/>
      <c r="AC1011"/>
      <c r="AF1011"/>
      <c r="AG1011"/>
      <c r="AH1011" s="38"/>
    </row>
    <row r="1012" spans="25:34" x14ac:dyDescent="0.2">
      <c r="Y1012"/>
      <c r="Z1012"/>
      <c r="AA1012"/>
      <c r="AB1012"/>
      <c r="AC1012"/>
      <c r="AF1012"/>
      <c r="AG1012"/>
      <c r="AH1012" s="38"/>
    </row>
    <row r="1013" spans="25:34" x14ac:dyDescent="0.2">
      <c r="Y1013"/>
      <c r="Z1013"/>
      <c r="AA1013"/>
      <c r="AB1013"/>
      <c r="AC1013"/>
      <c r="AF1013"/>
      <c r="AG1013"/>
      <c r="AH1013" s="38"/>
    </row>
    <row r="1014" spans="25:34" x14ac:dyDescent="0.2">
      <c r="Y1014"/>
      <c r="Z1014"/>
      <c r="AA1014"/>
      <c r="AB1014"/>
      <c r="AC1014"/>
      <c r="AF1014"/>
      <c r="AG1014"/>
      <c r="AH1014" s="38"/>
    </row>
    <row r="1015" spans="25:34" x14ac:dyDescent="0.2">
      <c r="Y1015"/>
      <c r="Z1015"/>
      <c r="AA1015"/>
      <c r="AB1015"/>
      <c r="AC1015"/>
      <c r="AF1015"/>
      <c r="AG1015"/>
      <c r="AH1015" s="38"/>
    </row>
    <row r="1016" spans="25:34" x14ac:dyDescent="0.2">
      <c r="Y1016"/>
      <c r="Z1016"/>
      <c r="AA1016"/>
      <c r="AB1016"/>
      <c r="AC1016"/>
      <c r="AF1016"/>
      <c r="AG1016"/>
      <c r="AH1016" s="38"/>
    </row>
    <row r="1017" spans="25:34" x14ac:dyDescent="0.2">
      <c r="Y1017"/>
      <c r="Z1017"/>
      <c r="AA1017"/>
      <c r="AB1017"/>
      <c r="AC1017"/>
      <c r="AF1017"/>
      <c r="AG1017"/>
      <c r="AH1017" s="38"/>
    </row>
    <row r="1018" spans="25:34" x14ac:dyDescent="0.2">
      <c r="Y1018"/>
      <c r="Z1018"/>
      <c r="AA1018"/>
      <c r="AB1018"/>
      <c r="AC1018"/>
      <c r="AF1018"/>
      <c r="AG1018"/>
      <c r="AH1018" s="38"/>
    </row>
    <row r="1019" spans="25:34" x14ac:dyDescent="0.2">
      <c r="Y1019"/>
      <c r="Z1019"/>
      <c r="AA1019"/>
      <c r="AB1019"/>
      <c r="AC1019"/>
      <c r="AF1019"/>
      <c r="AG1019"/>
      <c r="AH1019" s="38"/>
    </row>
    <row r="1020" spans="25:34" x14ac:dyDescent="0.2">
      <c r="Y1020"/>
      <c r="Z1020"/>
      <c r="AA1020"/>
      <c r="AB1020"/>
      <c r="AC1020"/>
      <c r="AF1020"/>
      <c r="AG1020"/>
      <c r="AH1020" s="38"/>
    </row>
    <row r="1021" spans="25:34" x14ac:dyDescent="0.2">
      <c r="Y1021"/>
      <c r="Z1021"/>
      <c r="AA1021"/>
      <c r="AB1021"/>
      <c r="AC1021"/>
      <c r="AF1021"/>
      <c r="AG1021"/>
      <c r="AH1021" s="38"/>
    </row>
    <row r="1022" spans="25:34" x14ac:dyDescent="0.2">
      <c r="Y1022"/>
      <c r="Z1022"/>
      <c r="AA1022"/>
      <c r="AB1022"/>
      <c r="AC1022"/>
      <c r="AF1022"/>
      <c r="AG1022"/>
      <c r="AH1022" s="38"/>
    </row>
    <row r="1023" spans="25:34" x14ac:dyDescent="0.2">
      <c r="Y1023"/>
      <c r="Z1023"/>
      <c r="AA1023"/>
      <c r="AB1023"/>
      <c r="AC1023"/>
      <c r="AF1023"/>
      <c r="AG1023"/>
      <c r="AH1023" s="38"/>
    </row>
    <row r="1024" spans="25:34" x14ac:dyDescent="0.2">
      <c r="Y1024"/>
      <c r="Z1024"/>
      <c r="AA1024"/>
      <c r="AB1024"/>
      <c r="AC1024"/>
      <c r="AF1024"/>
      <c r="AG1024"/>
      <c r="AH1024" s="38"/>
    </row>
    <row r="1025" spans="25:34" x14ac:dyDescent="0.2">
      <c r="Y1025"/>
      <c r="Z1025"/>
      <c r="AA1025"/>
      <c r="AB1025"/>
      <c r="AC1025"/>
      <c r="AF1025"/>
      <c r="AG1025"/>
      <c r="AH1025" s="38"/>
    </row>
    <row r="1026" spans="25:34" x14ac:dyDescent="0.2">
      <c r="Y1026"/>
      <c r="Z1026"/>
      <c r="AA1026"/>
      <c r="AB1026"/>
      <c r="AC1026"/>
      <c r="AF1026"/>
      <c r="AG1026"/>
      <c r="AH1026" s="38"/>
    </row>
    <row r="1027" spans="25:34" x14ac:dyDescent="0.2">
      <c r="Y1027"/>
      <c r="Z1027"/>
      <c r="AA1027"/>
      <c r="AB1027"/>
      <c r="AC1027"/>
      <c r="AF1027"/>
      <c r="AG1027"/>
      <c r="AH1027" s="38"/>
    </row>
    <row r="1028" spans="25:34" x14ac:dyDescent="0.2">
      <c r="Y1028"/>
      <c r="Z1028"/>
      <c r="AA1028"/>
      <c r="AB1028"/>
      <c r="AC1028"/>
      <c r="AF1028"/>
      <c r="AG1028"/>
      <c r="AH1028" s="38"/>
    </row>
    <row r="1029" spans="25:34" x14ac:dyDescent="0.2">
      <c r="Y1029"/>
      <c r="Z1029"/>
      <c r="AA1029"/>
      <c r="AB1029"/>
      <c r="AC1029"/>
      <c r="AF1029"/>
      <c r="AG1029"/>
      <c r="AH1029" s="38"/>
    </row>
    <row r="1030" spans="25:34" x14ac:dyDescent="0.2">
      <c r="Y1030"/>
      <c r="Z1030"/>
      <c r="AA1030"/>
      <c r="AB1030"/>
      <c r="AC1030"/>
      <c r="AF1030"/>
      <c r="AG1030"/>
      <c r="AH1030" s="38"/>
    </row>
    <row r="1031" spans="25:34" x14ac:dyDescent="0.2">
      <c r="Y1031"/>
      <c r="Z1031"/>
      <c r="AA1031"/>
      <c r="AB1031"/>
      <c r="AC1031"/>
      <c r="AF1031"/>
      <c r="AG1031"/>
      <c r="AH1031" s="38"/>
    </row>
    <row r="1032" spans="25:34" x14ac:dyDescent="0.2">
      <c r="Y1032"/>
      <c r="Z1032"/>
      <c r="AA1032"/>
      <c r="AB1032"/>
      <c r="AC1032"/>
      <c r="AF1032"/>
      <c r="AG1032"/>
      <c r="AH1032" s="38"/>
    </row>
    <row r="1033" spans="25:34" x14ac:dyDescent="0.2">
      <c r="Y1033"/>
      <c r="Z1033"/>
      <c r="AA1033"/>
      <c r="AB1033"/>
      <c r="AC1033"/>
      <c r="AF1033"/>
      <c r="AG1033"/>
      <c r="AH1033" s="38"/>
    </row>
    <row r="1034" spans="25:34" x14ac:dyDescent="0.2">
      <c r="Y1034"/>
      <c r="Z1034"/>
      <c r="AA1034"/>
      <c r="AB1034"/>
      <c r="AC1034"/>
      <c r="AF1034"/>
      <c r="AG1034"/>
      <c r="AH1034" s="38"/>
    </row>
    <row r="1035" spans="25:34" x14ac:dyDescent="0.2">
      <c r="Y1035"/>
      <c r="Z1035"/>
      <c r="AA1035"/>
      <c r="AB1035"/>
      <c r="AC1035"/>
      <c r="AF1035"/>
      <c r="AG1035"/>
      <c r="AH1035" s="38"/>
    </row>
    <row r="1036" spans="25:34" x14ac:dyDescent="0.2">
      <c r="Y1036"/>
      <c r="Z1036"/>
      <c r="AA1036"/>
      <c r="AB1036"/>
      <c r="AC1036"/>
      <c r="AF1036"/>
      <c r="AG1036"/>
      <c r="AH1036" s="38"/>
    </row>
    <row r="1037" spans="25:34" x14ac:dyDescent="0.2">
      <c r="Y1037"/>
      <c r="Z1037"/>
      <c r="AA1037"/>
      <c r="AB1037"/>
      <c r="AC1037"/>
      <c r="AF1037"/>
      <c r="AG1037"/>
      <c r="AH1037" s="38"/>
    </row>
    <row r="1038" spans="25:34" x14ac:dyDescent="0.2">
      <c r="Y1038"/>
      <c r="Z1038"/>
      <c r="AA1038"/>
      <c r="AB1038"/>
      <c r="AC1038"/>
      <c r="AF1038"/>
      <c r="AG1038"/>
      <c r="AH1038" s="38"/>
    </row>
    <row r="1039" spans="25:34" x14ac:dyDescent="0.2">
      <c r="Y1039"/>
      <c r="Z1039"/>
      <c r="AA1039"/>
      <c r="AB1039"/>
      <c r="AC1039"/>
      <c r="AF1039"/>
      <c r="AG1039"/>
      <c r="AH1039" s="38"/>
    </row>
    <row r="1040" spans="25:34" x14ac:dyDescent="0.2">
      <c r="Y1040"/>
      <c r="Z1040"/>
      <c r="AA1040"/>
      <c r="AB1040"/>
      <c r="AC1040"/>
      <c r="AF1040"/>
      <c r="AG1040"/>
      <c r="AH1040" s="38"/>
    </row>
    <row r="1041" spans="25:34" x14ac:dyDescent="0.2">
      <c r="Y1041"/>
      <c r="Z1041"/>
      <c r="AA1041"/>
      <c r="AB1041"/>
      <c r="AC1041"/>
      <c r="AF1041"/>
      <c r="AG1041"/>
      <c r="AH1041" s="38"/>
    </row>
    <row r="1042" spans="25:34" x14ac:dyDescent="0.2">
      <c r="Y1042"/>
      <c r="Z1042"/>
      <c r="AA1042"/>
      <c r="AB1042"/>
      <c r="AC1042"/>
      <c r="AF1042"/>
      <c r="AG1042"/>
      <c r="AH1042" s="38"/>
    </row>
    <row r="1043" spans="25:34" x14ac:dyDescent="0.2">
      <c r="Y1043"/>
      <c r="Z1043"/>
      <c r="AA1043"/>
      <c r="AB1043"/>
      <c r="AC1043"/>
      <c r="AF1043"/>
      <c r="AG1043"/>
      <c r="AH1043" s="38"/>
    </row>
    <row r="1044" spans="25:34" x14ac:dyDescent="0.2">
      <c r="Y1044"/>
      <c r="Z1044"/>
      <c r="AA1044"/>
      <c r="AB1044"/>
      <c r="AC1044"/>
      <c r="AF1044"/>
      <c r="AG1044"/>
      <c r="AH1044" s="38"/>
    </row>
    <row r="1045" spans="25:34" x14ac:dyDescent="0.2">
      <c r="Y1045"/>
      <c r="Z1045"/>
      <c r="AA1045"/>
      <c r="AB1045"/>
      <c r="AC1045"/>
      <c r="AF1045"/>
      <c r="AG1045"/>
      <c r="AH1045" s="38"/>
    </row>
    <row r="1046" spans="25:34" x14ac:dyDescent="0.2">
      <c r="Y1046"/>
      <c r="Z1046"/>
      <c r="AA1046"/>
      <c r="AB1046"/>
      <c r="AC1046"/>
      <c r="AF1046"/>
      <c r="AG1046"/>
      <c r="AH1046" s="38"/>
    </row>
    <row r="1047" spans="25:34" x14ac:dyDescent="0.2">
      <c r="Y1047"/>
      <c r="Z1047"/>
      <c r="AA1047"/>
      <c r="AB1047"/>
      <c r="AC1047"/>
      <c r="AF1047"/>
      <c r="AG1047"/>
      <c r="AH1047" s="38"/>
    </row>
    <row r="1048" spans="25:34" x14ac:dyDescent="0.2">
      <c r="Y1048"/>
      <c r="Z1048"/>
      <c r="AA1048"/>
      <c r="AB1048"/>
      <c r="AC1048"/>
      <c r="AF1048"/>
      <c r="AG1048"/>
      <c r="AH1048" s="38"/>
    </row>
    <row r="1049" spans="25:34" x14ac:dyDescent="0.2">
      <c r="Y1049"/>
      <c r="Z1049"/>
      <c r="AA1049"/>
      <c r="AB1049"/>
      <c r="AC1049"/>
      <c r="AF1049"/>
      <c r="AG1049"/>
      <c r="AH1049" s="38"/>
    </row>
    <row r="1050" spans="25:34" x14ac:dyDescent="0.2">
      <c r="Y1050"/>
      <c r="Z1050"/>
      <c r="AA1050"/>
      <c r="AB1050"/>
      <c r="AC1050"/>
      <c r="AF1050"/>
      <c r="AG1050"/>
      <c r="AH1050" s="38"/>
    </row>
    <row r="1051" spans="25:34" x14ac:dyDescent="0.2">
      <c r="Y1051"/>
      <c r="Z1051"/>
      <c r="AA1051"/>
      <c r="AB1051"/>
      <c r="AC1051"/>
      <c r="AF1051"/>
      <c r="AG1051"/>
      <c r="AH1051" s="38"/>
    </row>
    <row r="1052" spans="25:34" x14ac:dyDescent="0.2">
      <c r="Y1052"/>
      <c r="Z1052"/>
      <c r="AA1052"/>
      <c r="AB1052"/>
      <c r="AC1052"/>
      <c r="AF1052"/>
      <c r="AG1052"/>
      <c r="AH1052" s="38"/>
    </row>
    <row r="1053" spans="25:34" x14ac:dyDescent="0.2">
      <c r="Y1053"/>
      <c r="Z1053"/>
      <c r="AA1053"/>
      <c r="AB1053"/>
      <c r="AC1053"/>
      <c r="AF1053"/>
      <c r="AG1053"/>
      <c r="AH1053" s="38"/>
    </row>
    <row r="1054" spans="25:34" x14ac:dyDescent="0.2">
      <c r="Y1054"/>
      <c r="Z1054"/>
      <c r="AA1054"/>
      <c r="AB1054"/>
      <c r="AC1054"/>
      <c r="AF1054"/>
      <c r="AG1054"/>
      <c r="AH1054" s="38"/>
    </row>
    <row r="1055" spans="25:34" x14ac:dyDescent="0.2">
      <c r="Y1055"/>
      <c r="Z1055"/>
      <c r="AA1055"/>
      <c r="AB1055"/>
      <c r="AC1055"/>
      <c r="AF1055"/>
      <c r="AG1055"/>
      <c r="AH1055" s="38"/>
    </row>
    <row r="1056" spans="25:34" x14ac:dyDescent="0.2">
      <c r="Y1056"/>
      <c r="Z1056"/>
      <c r="AA1056"/>
      <c r="AB1056"/>
      <c r="AC1056"/>
      <c r="AF1056"/>
      <c r="AG1056"/>
      <c r="AH1056" s="38"/>
    </row>
    <row r="1057" spans="25:34" x14ac:dyDescent="0.2">
      <c r="Y1057"/>
      <c r="Z1057"/>
      <c r="AA1057"/>
      <c r="AB1057"/>
      <c r="AC1057"/>
      <c r="AF1057"/>
      <c r="AG1057"/>
      <c r="AH1057" s="38"/>
    </row>
    <row r="1058" spans="25:34" x14ac:dyDescent="0.2">
      <c r="Y1058"/>
      <c r="Z1058"/>
      <c r="AA1058"/>
      <c r="AB1058"/>
      <c r="AC1058"/>
      <c r="AF1058"/>
      <c r="AG1058"/>
      <c r="AH1058" s="38"/>
    </row>
    <row r="1059" spans="25:34" x14ac:dyDescent="0.2">
      <c r="Y1059"/>
      <c r="Z1059"/>
      <c r="AA1059"/>
      <c r="AB1059"/>
      <c r="AC1059"/>
      <c r="AF1059"/>
      <c r="AG1059"/>
      <c r="AH1059" s="38"/>
    </row>
    <row r="1060" spans="25:34" x14ac:dyDescent="0.2">
      <c r="Y1060"/>
      <c r="Z1060"/>
      <c r="AA1060"/>
      <c r="AB1060"/>
      <c r="AC1060"/>
      <c r="AF1060"/>
      <c r="AG1060"/>
      <c r="AH1060" s="38"/>
    </row>
    <row r="1061" spans="25:34" x14ac:dyDescent="0.2">
      <c r="Y1061"/>
      <c r="Z1061"/>
      <c r="AA1061"/>
      <c r="AB1061"/>
      <c r="AC1061"/>
      <c r="AF1061"/>
      <c r="AG1061"/>
      <c r="AH1061" s="38"/>
    </row>
    <row r="1062" spans="25:34" x14ac:dyDescent="0.2">
      <c r="Y1062"/>
      <c r="Z1062"/>
      <c r="AA1062"/>
      <c r="AB1062"/>
      <c r="AC1062"/>
      <c r="AF1062"/>
      <c r="AG1062"/>
      <c r="AH1062" s="38"/>
    </row>
    <row r="1063" spans="25:34" x14ac:dyDescent="0.2">
      <c r="Y1063"/>
      <c r="Z1063"/>
      <c r="AA1063"/>
      <c r="AB1063"/>
      <c r="AC1063"/>
      <c r="AF1063"/>
      <c r="AG1063"/>
      <c r="AH1063" s="38"/>
    </row>
    <row r="1064" spans="25:34" x14ac:dyDescent="0.2">
      <c r="Y1064"/>
      <c r="Z1064"/>
      <c r="AA1064"/>
      <c r="AB1064"/>
      <c r="AC1064"/>
      <c r="AF1064"/>
      <c r="AG1064"/>
      <c r="AH1064" s="38"/>
    </row>
    <row r="1065" spans="25:34" x14ac:dyDescent="0.2">
      <c r="Y1065"/>
      <c r="Z1065"/>
      <c r="AA1065"/>
      <c r="AB1065"/>
      <c r="AC1065"/>
      <c r="AF1065"/>
      <c r="AG1065"/>
      <c r="AH1065" s="38"/>
    </row>
    <row r="1066" spans="25:34" x14ac:dyDescent="0.2">
      <c r="Y1066"/>
      <c r="Z1066"/>
      <c r="AA1066"/>
      <c r="AB1066"/>
      <c r="AC1066"/>
      <c r="AF1066"/>
      <c r="AG1066"/>
      <c r="AH1066" s="38"/>
    </row>
    <row r="1067" spans="25:34" x14ac:dyDescent="0.2">
      <c r="Y1067"/>
      <c r="Z1067"/>
      <c r="AA1067"/>
      <c r="AB1067"/>
      <c r="AC1067"/>
      <c r="AF1067"/>
      <c r="AG1067"/>
      <c r="AH1067" s="38"/>
    </row>
    <row r="1068" spans="25:34" x14ac:dyDescent="0.2">
      <c r="Y1068"/>
      <c r="Z1068"/>
      <c r="AA1068"/>
      <c r="AB1068"/>
      <c r="AC1068"/>
      <c r="AF1068"/>
      <c r="AG1068"/>
      <c r="AH1068" s="38"/>
    </row>
    <row r="1069" spans="25:34" x14ac:dyDescent="0.2">
      <c r="Y1069"/>
      <c r="Z1069"/>
      <c r="AA1069"/>
      <c r="AB1069"/>
      <c r="AC1069"/>
      <c r="AF1069"/>
      <c r="AG1069"/>
      <c r="AH1069" s="38"/>
    </row>
    <row r="1070" spans="25:34" x14ac:dyDescent="0.2">
      <c r="Y1070"/>
      <c r="Z1070"/>
      <c r="AA1070"/>
      <c r="AB1070"/>
      <c r="AC1070"/>
      <c r="AF1070"/>
      <c r="AG1070"/>
      <c r="AH1070" s="38"/>
    </row>
    <row r="1071" spans="25:34" x14ac:dyDescent="0.2">
      <c r="Y1071"/>
      <c r="Z1071"/>
      <c r="AA1071"/>
      <c r="AB1071"/>
      <c r="AC1071"/>
      <c r="AF1071"/>
      <c r="AG1071"/>
      <c r="AH1071" s="38"/>
    </row>
    <row r="1072" spans="25:34" x14ac:dyDescent="0.2">
      <c r="Y1072"/>
      <c r="Z1072"/>
      <c r="AA1072"/>
      <c r="AB1072"/>
      <c r="AC1072"/>
      <c r="AF1072"/>
      <c r="AG1072"/>
      <c r="AH1072" s="38"/>
    </row>
    <row r="1073" spans="25:34" x14ac:dyDescent="0.2">
      <c r="Y1073"/>
      <c r="Z1073"/>
      <c r="AA1073"/>
      <c r="AB1073"/>
      <c r="AC1073"/>
      <c r="AF1073"/>
      <c r="AG1073"/>
      <c r="AH1073" s="38"/>
    </row>
    <row r="1074" spans="25:34" x14ac:dyDescent="0.2">
      <c r="Y1074"/>
      <c r="Z1074"/>
      <c r="AA1074"/>
      <c r="AB1074"/>
      <c r="AC1074"/>
      <c r="AF1074"/>
      <c r="AG1074"/>
      <c r="AH1074" s="38"/>
    </row>
    <row r="1075" spans="25:34" x14ac:dyDescent="0.2">
      <c r="Y1075"/>
      <c r="Z1075"/>
      <c r="AA1075"/>
      <c r="AB1075"/>
      <c r="AC1075"/>
      <c r="AF1075"/>
      <c r="AG1075"/>
      <c r="AH1075" s="38"/>
    </row>
    <row r="1076" spans="25:34" x14ac:dyDescent="0.2">
      <c r="Y1076"/>
      <c r="Z1076"/>
      <c r="AA1076"/>
      <c r="AB1076"/>
      <c r="AC1076"/>
      <c r="AF1076"/>
      <c r="AG1076"/>
      <c r="AH1076" s="38"/>
    </row>
    <row r="1077" spans="25:34" x14ac:dyDescent="0.2">
      <c r="Y1077"/>
      <c r="Z1077"/>
      <c r="AA1077"/>
      <c r="AB1077"/>
      <c r="AC1077"/>
      <c r="AF1077"/>
      <c r="AG1077"/>
      <c r="AH1077" s="38"/>
    </row>
    <row r="1078" spans="25:34" x14ac:dyDescent="0.2">
      <c r="Y1078"/>
      <c r="Z1078"/>
      <c r="AA1078"/>
      <c r="AB1078"/>
      <c r="AC1078"/>
      <c r="AF1078"/>
      <c r="AG1078"/>
      <c r="AH1078" s="38"/>
    </row>
    <row r="1079" spans="25:34" x14ac:dyDescent="0.2">
      <c r="Y1079"/>
      <c r="Z1079"/>
      <c r="AA1079"/>
      <c r="AB1079"/>
      <c r="AC1079"/>
      <c r="AF1079"/>
      <c r="AG1079"/>
      <c r="AH1079" s="38"/>
    </row>
    <row r="1080" spans="25:34" x14ac:dyDescent="0.2">
      <c r="Y1080"/>
      <c r="Z1080"/>
      <c r="AA1080"/>
      <c r="AB1080"/>
      <c r="AC1080"/>
      <c r="AF1080"/>
      <c r="AG1080"/>
      <c r="AH1080" s="38"/>
    </row>
    <row r="1081" spans="25:34" x14ac:dyDescent="0.2">
      <c r="Y1081"/>
      <c r="Z1081"/>
      <c r="AA1081"/>
      <c r="AB1081"/>
      <c r="AC1081"/>
      <c r="AF1081"/>
      <c r="AG1081"/>
      <c r="AH1081" s="38"/>
    </row>
    <row r="1082" spans="25:34" x14ac:dyDescent="0.2">
      <c r="Y1082"/>
      <c r="Z1082"/>
      <c r="AA1082"/>
      <c r="AB1082"/>
      <c r="AC1082"/>
      <c r="AF1082"/>
      <c r="AG1082"/>
      <c r="AH1082" s="38"/>
    </row>
    <row r="1083" spans="25:34" x14ac:dyDescent="0.2">
      <c r="Y1083"/>
      <c r="Z1083"/>
      <c r="AA1083"/>
      <c r="AB1083"/>
      <c r="AC1083"/>
      <c r="AF1083"/>
      <c r="AG1083"/>
      <c r="AH1083" s="38"/>
    </row>
    <row r="1084" spans="25:34" x14ac:dyDescent="0.2">
      <c r="Y1084"/>
      <c r="Z1084"/>
      <c r="AA1084"/>
      <c r="AB1084"/>
      <c r="AC1084"/>
      <c r="AF1084"/>
      <c r="AG1084"/>
      <c r="AH1084" s="38"/>
    </row>
    <row r="1085" spans="25:34" x14ac:dyDescent="0.2">
      <c r="Y1085"/>
      <c r="Z1085"/>
      <c r="AA1085"/>
      <c r="AB1085"/>
      <c r="AC1085"/>
      <c r="AF1085"/>
      <c r="AG1085"/>
      <c r="AH1085" s="38"/>
    </row>
    <row r="1086" spans="25:34" x14ac:dyDescent="0.2">
      <c r="Y1086"/>
      <c r="Z1086"/>
      <c r="AA1086"/>
      <c r="AB1086"/>
      <c r="AC1086"/>
      <c r="AF1086"/>
      <c r="AG1086"/>
      <c r="AH1086" s="38"/>
    </row>
    <row r="1087" spans="25:34" x14ac:dyDescent="0.2">
      <c r="Y1087"/>
      <c r="Z1087"/>
      <c r="AA1087"/>
      <c r="AB1087"/>
      <c r="AC1087"/>
      <c r="AF1087"/>
      <c r="AG1087"/>
      <c r="AH1087" s="38"/>
    </row>
    <row r="1088" spans="25:34" x14ac:dyDescent="0.2">
      <c r="Y1088"/>
      <c r="Z1088"/>
      <c r="AA1088"/>
      <c r="AB1088"/>
      <c r="AC1088"/>
      <c r="AF1088"/>
      <c r="AG1088"/>
      <c r="AH1088" s="38"/>
    </row>
    <row r="1089" spans="25:34" x14ac:dyDescent="0.2">
      <c r="Y1089"/>
      <c r="Z1089"/>
      <c r="AA1089"/>
      <c r="AB1089"/>
      <c r="AC1089"/>
      <c r="AF1089"/>
      <c r="AG1089"/>
      <c r="AH1089" s="38"/>
    </row>
    <row r="1090" spans="25:34" x14ac:dyDescent="0.2">
      <c r="Y1090"/>
      <c r="Z1090"/>
      <c r="AA1090"/>
      <c r="AB1090"/>
      <c r="AC1090"/>
      <c r="AF1090"/>
      <c r="AG1090"/>
      <c r="AH1090" s="38"/>
    </row>
    <row r="1091" spans="25:34" x14ac:dyDescent="0.2">
      <c r="Y1091"/>
      <c r="Z1091"/>
      <c r="AA1091"/>
      <c r="AB1091"/>
      <c r="AC1091"/>
      <c r="AF1091"/>
      <c r="AG1091"/>
      <c r="AH1091" s="38"/>
    </row>
    <row r="1092" spans="25:34" x14ac:dyDescent="0.2">
      <c r="Y1092"/>
      <c r="Z1092"/>
      <c r="AA1092"/>
      <c r="AB1092"/>
      <c r="AC1092"/>
      <c r="AF1092"/>
      <c r="AG1092"/>
      <c r="AH1092" s="38"/>
    </row>
    <row r="1093" spans="25:34" x14ac:dyDescent="0.2">
      <c r="Y1093"/>
      <c r="Z1093"/>
      <c r="AA1093"/>
      <c r="AB1093"/>
      <c r="AC1093"/>
      <c r="AF1093"/>
      <c r="AG1093"/>
      <c r="AH1093" s="38"/>
    </row>
    <row r="1094" spans="25:34" x14ac:dyDescent="0.2">
      <c r="Y1094"/>
      <c r="Z1094"/>
      <c r="AA1094"/>
      <c r="AB1094"/>
      <c r="AC1094"/>
      <c r="AF1094"/>
      <c r="AG1094"/>
      <c r="AH1094" s="38"/>
    </row>
    <row r="1095" spans="25:34" x14ac:dyDescent="0.2">
      <c r="Y1095"/>
      <c r="Z1095"/>
      <c r="AA1095"/>
      <c r="AB1095"/>
      <c r="AC1095"/>
      <c r="AF1095"/>
      <c r="AG1095"/>
      <c r="AH1095" s="38"/>
    </row>
    <row r="1096" spans="25:34" x14ac:dyDescent="0.2">
      <c r="Y1096"/>
      <c r="Z1096"/>
      <c r="AA1096"/>
      <c r="AB1096"/>
      <c r="AC1096"/>
      <c r="AF1096"/>
      <c r="AG1096"/>
      <c r="AH1096" s="38"/>
    </row>
    <row r="1097" spans="25:34" x14ac:dyDescent="0.2">
      <c r="Y1097"/>
      <c r="Z1097"/>
      <c r="AA1097"/>
      <c r="AB1097"/>
      <c r="AC1097"/>
      <c r="AF1097"/>
      <c r="AG1097"/>
      <c r="AH1097" s="38"/>
    </row>
    <row r="1098" spans="25:34" x14ac:dyDescent="0.2">
      <c r="Y1098"/>
      <c r="Z1098"/>
      <c r="AA1098"/>
      <c r="AB1098"/>
      <c r="AC1098"/>
      <c r="AF1098"/>
      <c r="AG1098"/>
      <c r="AH1098" s="38"/>
    </row>
    <row r="1099" spans="25:34" x14ac:dyDescent="0.2">
      <c r="Y1099"/>
      <c r="Z1099"/>
      <c r="AA1099"/>
      <c r="AB1099"/>
      <c r="AC1099"/>
      <c r="AF1099"/>
      <c r="AG1099"/>
      <c r="AH1099" s="38"/>
    </row>
    <row r="1100" spans="25:34" x14ac:dyDescent="0.2">
      <c r="Y1100"/>
      <c r="Z1100"/>
      <c r="AA1100"/>
      <c r="AB1100"/>
      <c r="AC1100"/>
      <c r="AF1100"/>
      <c r="AG1100"/>
      <c r="AH1100" s="38"/>
    </row>
    <row r="1101" spans="25:34" x14ac:dyDescent="0.2">
      <c r="Y1101"/>
      <c r="Z1101"/>
      <c r="AA1101"/>
      <c r="AB1101"/>
      <c r="AC1101"/>
      <c r="AF1101"/>
      <c r="AG1101"/>
      <c r="AH1101" s="38"/>
    </row>
    <row r="1102" spans="25:34" x14ac:dyDescent="0.2">
      <c r="Y1102"/>
      <c r="Z1102"/>
      <c r="AA1102"/>
      <c r="AB1102"/>
      <c r="AC1102"/>
      <c r="AF1102"/>
      <c r="AG1102"/>
    </row>
    <row r="1103" spans="25:34" x14ac:dyDescent="0.2">
      <c r="Y1103"/>
      <c r="Z1103"/>
      <c r="AA1103"/>
      <c r="AB1103"/>
      <c r="AC1103"/>
      <c r="AF1103"/>
      <c r="AG1103"/>
    </row>
    <row r="1104" spans="25:34" x14ac:dyDescent="0.2">
      <c r="Y1104"/>
      <c r="Z1104"/>
      <c r="AA1104"/>
      <c r="AB1104"/>
      <c r="AC1104"/>
      <c r="AF1104"/>
      <c r="AG1104"/>
    </row>
    <row r="1105" spans="25:33" x14ac:dyDescent="0.2">
      <c r="Y1105"/>
      <c r="Z1105"/>
      <c r="AA1105"/>
      <c r="AB1105"/>
      <c r="AC1105"/>
      <c r="AF1105"/>
      <c r="AG1105"/>
    </row>
    <row r="1106" spans="25:33" x14ac:dyDescent="0.2">
      <c r="Y1106"/>
      <c r="Z1106"/>
      <c r="AA1106"/>
      <c r="AB1106"/>
      <c r="AC1106"/>
      <c r="AF1106"/>
      <c r="AG1106"/>
    </row>
    <row r="1107" spans="25:33" x14ac:dyDescent="0.2">
      <c r="Y1107"/>
      <c r="Z1107"/>
      <c r="AA1107"/>
      <c r="AB1107"/>
      <c r="AC1107"/>
      <c r="AF1107"/>
      <c r="AG1107"/>
    </row>
    <row r="1108" spans="25:33" x14ac:dyDescent="0.2">
      <c r="Y1108"/>
      <c r="Z1108"/>
      <c r="AA1108"/>
      <c r="AB1108"/>
      <c r="AC1108"/>
      <c r="AF1108"/>
      <c r="AG1108"/>
    </row>
    <row r="1109" spans="25:33" x14ac:dyDescent="0.2">
      <c r="Y1109"/>
      <c r="Z1109"/>
      <c r="AA1109"/>
      <c r="AB1109"/>
      <c r="AC1109"/>
      <c r="AF1109"/>
      <c r="AG1109"/>
    </row>
    <row r="1110" spans="25:33" x14ac:dyDescent="0.2">
      <c r="Y1110"/>
      <c r="Z1110"/>
      <c r="AA1110"/>
      <c r="AB1110"/>
      <c r="AC1110"/>
      <c r="AF1110"/>
      <c r="AG1110"/>
    </row>
    <row r="1111" spans="25:33" x14ac:dyDescent="0.2">
      <c r="Y1111"/>
      <c r="Z1111"/>
      <c r="AA1111"/>
      <c r="AB1111"/>
      <c r="AC1111"/>
      <c r="AF1111"/>
      <c r="AG1111"/>
    </row>
    <row r="1112" spans="25:33" x14ac:dyDescent="0.2">
      <c r="Y1112"/>
      <c r="Z1112"/>
      <c r="AA1112"/>
      <c r="AB1112"/>
      <c r="AC1112"/>
      <c r="AF1112"/>
      <c r="AG1112"/>
    </row>
    <row r="1113" spans="25:33" x14ac:dyDescent="0.2">
      <c r="Y1113"/>
      <c r="Z1113"/>
      <c r="AA1113"/>
      <c r="AB1113"/>
      <c r="AC1113"/>
      <c r="AF1113"/>
      <c r="AG1113"/>
    </row>
    <row r="1114" spans="25:33" x14ac:dyDescent="0.2">
      <c r="Y1114"/>
      <c r="Z1114"/>
      <c r="AA1114"/>
      <c r="AB1114"/>
      <c r="AC1114"/>
      <c r="AF1114"/>
      <c r="AG1114"/>
    </row>
    <row r="1115" spans="25:33" x14ac:dyDescent="0.2">
      <c r="Y1115"/>
      <c r="Z1115"/>
      <c r="AA1115"/>
      <c r="AB1115"/>
      <c r="AC1115"/>
      <c r="AF1115"/>
      <c r="AG1115"/>
    </row>
    <row r="1116" spans="25:33" x14ac:dyDescent="0.2">
      <c r="Y1116"/>
      <c r="Z1116"/>
      <c r="AA1116"/>
      <c r="AB1116"/>
      <c r="AC1116"/>
      <c r="AF1116"/>
      <c r="AG1116"/>
    </row>
    <row r="1117" spans="25:33" x14ac:dyDescent="0.2">
      <c r="Y1117"/>
      <c r="Z1117"/>
      <c r="AA1117"/>
      <c r="AB1117"/>
      <c r="AC1117"/>
      <c r="AF1117"/>
      <c r="AG1117"/>
    </row>
    <row r="1118" spans="25:33" x14ac:dyDescent="0.2">
      <c r="Y1118"/>
      <c r="Z1118"/>
      <c r="AA1118"/>
      <c r="AB1118"/>
      <c r="AC1118"/>
      <c r="AF1118"/>
      <c r="AG1118"/>
    </row>
    <row r="1119" spans="25:33" x14ac:dyDescent="0.2">
      <c r="Y1119"/>
      <c r="Z1119"/>
      <c r="AA1119"/>
      <c r="AB1119"/>
      <c r="AC1119"/>
      <c r="AF1119"/>
      <c r="AG1119"/>
    </row>
    <row r="1120" spans="25:33" x14ac:dyDescent="0.2">
      <c r="Y1120"/>
      <c r="Z1120"/>
      <c r="AA1120"/>
      <c r="AB1120"/>
      <c r="AC1120"/>
      <c r="AF1120"/>
      <c r="AG1120"/>
    </row>
    <row r="1121" spans="25:33" x14ac:dyDescent="0.2">
      <c r="Y1121"/>
      <c r="Z1121"/>
      <c r="AA1121"/>
      <c r="AB1121"/>
      <c r="AC1121"/>
      <c r="AF1121"/>
      <c r="AG1121"/>
    </row>
    <row r="1122" spans="25:33" x14ac:dyDescent="0.2">
      <c r="Y1122"/>
      <c r="Z1122"/>
      <c r="AA1122"/>
      <c r="AB1122"/>
      <c r="AC1122"/>
      <c r="AF1122"/>
      <c r="AG1122"/>
    </row>
    <row r="1123" spans="25:33" x14ac:dyDescent="0.2">
      <c r="Y1123"/>
      <c r="Z1123"/>
      <c r="AA1123"/>
      <c r="AB1123"/>
      <c r="AC1123"/>
      <c r="AF1123"/>
      <c r="AG1123"/>
    </row>
    <row r="1124" spans="25:33" x14ac:dyDescent="0.2">
      <c r="Y1124"/>
      <c r="Z1124"/>
      <c r="AA1124"/>
      <c r="AB1124"/>
      <c r="AC1124"/>
      <c r="AF1124"/>
      <c r="AG1124"/>
    </row>
    <row r="1125" spans="25:33" x14ac:dyDescent="0.2">
      <c r="Y1125"/>
      <c r="Z1125"/>
      <c r="AA1125"/>
      <c r="AB1125"/>
      <c r="AC1125"/>
      <c r="AF1125"/>
      <c r="AG1125"/>
    </row>
    <row r="1126" spans="25:33" x14ac:dyDescent="0.2">
      <c r="Y1126"/>
      <c r="Z1126"/>
      <c r="AA1126"/>
      <c r="AB1126"/>
      <c r="AC1126"/>
      <c r="AF1126"/>
      <c r="AG1126"/>
    </row>
    <row r="1127" spans="25:33" x14ac:dyDescent="0.2">
      <c r="Y1127"/>
      <c r="Z1127"/>
      <c r="AA1127"/>
      <c r="AB1127"/>
      <c r="AC1127"/>
      <c r="AF1127"/>
      <c r="AG1127"/>
    </row>
    <row r="1128" spans="25:33" x14ac:dyDescent="0.2">
      <c r="Y1128"/>
      <c r="Z1128"/>
      <c r="AA1128"/>
      <c r="AB1128"/>
      <c r="AC1128"/>
      <c r="AF1128"/>
      <c r="AG1128"/>
    </row>
    <row r="1129" spans="25:33" x14ac:dyDescent="0.2">
      <c r="Y1129"/>
      <c r="Z1129"/>
      <c r="AA1129"/>
      <c r="AB1129"/>
      <c r="AC1129"/>
      <c r="AF1129"/>
      <c r="AG1129"/>
    </row>
    <row r="1130" spans="25:33" x14ac:dyDescent="0.2">
      <c r="Y1130"/>
      <c r="Z1130"/>
      <c r="AA1130"/>
      <c r="AB1130"/>
      <c r="AC1130"/>
      <c r="AF1130"/>
      <c r="AG1130"/>
    </row>
    <row r="1131" spans="25:33" x14ac:dyDescent="0.2">
      <c r="Y1131"/>
      <c r="Z1131"/>
      <c r="AA1131"/>
      <c r="AB1131"/>
      <c r="AC1131"/>
      <c r="AF1131"/>
      <c r="AG1131"/>
    </row>
    <row r="1132" spans="25:33" x14ac:dyDescent="0.2">
      <c r="Y1132"/>
      <c r="Z1132"/>
      <c r="AA1132"/>
      <c r="AB1132"/>
      <c r="AC1132"/>
      <c r="AF1132"/>
      <c r="AG1132"/>
    </row>
    <row r="1133" spans="25:33" x14ac:dyDescent="0.2">
      <c r="Y1133"/>
      <c r="Z1133"/>
      <c r="AA1133"/>
      <c r="AB1133"/>
      <c r="AC1133"/>
      <c r="AF1133"/>
      <c r="AG1133"/>
    </row>
    <row r="1134" spans="25:33" x14ac:dyDescent="0.2">
      <c r="Y1134"/>
      <c r="Z1134"/>
      <c r="AA1134"/>
      <c r="AB1134"/>
      <c r="AC1134"/>
      <c r="AF1134"/>
      <c r="AG1134"/>
    </row>
    <row r="1135" spans="25:33" x14ac:dyDescent="0.2">
      <c r="Y1135"/>
      <c r="Z1135"/>
      <c r="AA1135"/>
      <c r="AB1135"/>
      <c r="AC1135"/>
      <c r="AF1135"/>
      <c r="AG1135"/>
    </row>
    <row r="1136" spans="25:33" x14ac:dyDescent="0.2">
      <c r="Y1136"/>
      <c r="Z1136"/>
      <c r="AA1136"/>
      <c r="AB1136"/>
      <c r="AC1136"/>
      <c r="AF1136"/>
      <c r="AG1136"/>
    </row>
    <row r="1137" spans="25:33" x14ac:dyDescent="0.2">
      <c r="Y1137"/>
      <c r="Z1137"/>
      <c r="AA1137"/>
      <c r="AB1137"/>
      <c r="AC1137"/>
      <c r="AF1137"/>
      <c r="AG1137"/>
    </row>
    <row r="1138" spans="25:33" x14ac:dyDescent="0.2">
      <c r="Y1138"/>
      <c r="Z1138"/>
      <c r="AA1138"/>
      <c r="AB1138"/>
      <c r="AC1138"/>
      <c r="AF1138"/>
      <c r="AG1138"/>
    </row>
    <row r="1139" spans="25:33" x14ac:dyDescent="0.2">
      <c r="Y1139"/>
      <c r="Z1139"/>
      <c r="AA1139"/>
      <c r="AB1139"/>
      <c r="AC1139"/>
      <c r="AF1139"/>
      <c r="AG1139"/>
    </row>
    <row r="1140" spans="25:33" x14ac:dyDescent="0.2">
      <c r="Y1140"/>
      <c r="Z1140"/>
      <c r="AA1140"/>
      <c r="AB1140"/>
      <c r="AC1140"/>
      <c r="AF1140"/>
      <c r="AG1140"/>
    </row>
    <row r="1141" spans="25:33" x14ac:dyDescent="0.2">
      <c r="Y1141"/>
      <c r="Z1141"/>
      <c r="AA1141"/>
      <c r="AB1141"/>
      <c r="AC1141"/>
      <c r="AF1141"/>
      <c r="AG1141"/>
    </row>
    <row r="1142" spans="25:33" x14ac:dyDescent="0.2">
      <c r="Y1142"/>
      <c r="Z1142"/>
      <c r="AA1142"/>
      <c r="AB1142"/>
      <c r="AC1142"/>
      <c r="AF1142"/>
      <c r="AG1142"/>
    </row>
    <row r="1143" spans="25:33" x14ac:dyDescent="0.2">
      <c r="Y1143"/>
      <c r="Z1143"/>
      <c r="AA1143"/>
      <c r="AB1143"/>
      <c r="AC1143"/>
      <c r="AF1143"/>
      <c r="AG1143"/>
    </row>
    <row r="1144" spans="25:33" x14ac:dyDescent="0.2">
      <c r="Y1144"/>
      <c r="Z1144"/>
      <c r="AA1144"/>
      <c r="AB1144"/>
      <c r="AC1144"/>
      <c r="AF1144"/>
      <c r="AG1144"/>
    </row>
    <row r="1145" spans="25:33" x14ac:dyDescent="0.2">
      <c r="Y1145"/>
      <c r="Z1145"/>
      <c r="AA1145"/>
      <c r="AB1145"/>
      <c r="AC1145"/>
      <c r="AF1145"/>
      <c r="AG1145"/>
    </row>
    <row r="1146" spans="25:33" x14ac:dyDescent="0.2">
      <c r="Y1146"/>
      <c r="Z1146"/>
      <c r="AA1146"/>
      <c r="AB1146"/>
      <c r="AC1146"/>
      <c r="AF1146"/>
      <c r="AG1146"/>
    </row>
    <row r="1147" spans="25:33" x14ac:dyDescent="0.2">
      <c r="Y1147"/>
      <c r="Z1147"/>
      <c r="AA1147"/>
      <c r="AB1147"/>
      <c r="AC1147"/>
      <c r="AF1147"/>
      <c r="AG1147"/>
    </row>
    <row r="1148" spans="25:33" x14ac:dyDescent="0.2">
      <c r="Y1148"/>
      <c r="Z1148"/>
      <c r="AA1148"/>
      <c r="AB1148"/>
      <c r="AC1148"/>
      <c r="AF1148"/>
      <c r="AG1148"/>
    </row>
    <row r="1149" spans="25:33" x14ac:dyDescent="0.2">
      <c r="Y1149"/>
      <c r="Z1149"/>
      <c r="AA1149"/>
      <c r="AB1149"/>
      <c r="AC1149"/>
      <c r="AF1149"/>
      <c r="AG1149"/>
    </row>
    <row r="1150" spans="25:33" x14ac:dyDescent="0.2">
      <c r="Y1150"/>
      <c r="Z1150"/>
      <c r="AA1150"/>
      <c r="AB1150"/>
      <c r="AC1150"/>
      <c r="AF1150"/>
      <c r="AG1150"/>
    </row>
    <row r="1151" spans="25:33" x14ac:dyDescent="0.2">
      <c r="Y1151"/>
      <c r="Z1151"/>
      <c r="AA1151"/>
      <c r="AB1151"/>
      <c r="AC1151"/>
      <c r="AF1151"/>
      <c r="AG1151"/>
    </row>
    <row r="1152" spans="25:33" x14ac:dyDescent="0.2">
      <c r="Y1152"/>
      <c r="Z1152"/>
      <c r="AA1152"/>
      <c r="AB1152"/>
      <c r="AC1152"/>
      <c r="AF1152"/>
      <c r="AG1152"/>
    </row>
    <row r="1153" spans="25:33" x14ac:dyDescent="0.2">
      <c r="Y1153"/>
      <c r="Z1153"/>
      <c r="AA1153"/>
      <c r="AB1153"/>
      <c r="AC1153"/>
      <c r="AF1153"/>
      <c r="AG1153"/>
    </row>
    <row r="1154" spans="25:33" x14ac:dyDescent="0.2">
      <c r="Y1154"/>
      <c r="Z1154"/>
      <c r="AA1154"/>
      <c r="AB1154"/>
      <c r="AC1154"/>
      <c r="AF1154"/>
      <c r="AG1154"/>
    </row>
    <row r="1155" spans="25:33" x14ac:dyDescent="0.2">
      <c r="Y1155"/>
      <c r="Z1155"/>
      <c r="AA1155"/>
      <c r="AB1155"/>
      <c r="AC1155"/>
      <c r="AF1155"/>
      <c r="AG1155"/>
    </row>
    <row r="1156" spans="25:33" x14ac:dyDescent="0.2">
      <c r="Y1156"/>
      <c r="Z1156"/>
      <c r="AA1156"/>
      <c r="AB1156"/>
      <c r="AC1156"/>
      <c r="AF1156"/>
      <c r="AG1156"/>
    </row>
    <row r="1157" spans="25:33" x14ac:dyDescent="0.2">
      <c r="Y1157"/>
      <c r="Z1157"/>
      <c r="AA1157"/>
      <c r="AB1157"/>
      <c r="AC1157"/>
      <c r="AF1157"/>
      <c r="AG1157"/>
    </row>
    <row r="1158" spans="25:33" x14ac:dyDescent="0.2">
      <c r="Y1158"/>
      <c r="Z1158"/>
      <c r="AA1158"/>
      <c r="AB1158"/>
      <c r="AC1158"/>
      <c r="AF1158"/>
      <c r="AG1158"/>
    </row>
    <row r="1159" spans="25:33" x14ac:dyDescent="0.2">
      <c r="Y1159"/>
      <c r="Z1159"/>
      <c r="AA1159"/>
      <c r="AB1159"/>
      <c r="AC1159"/>
      <c r="AF1159"/>
      <c r="AG1159"/>
    </row>
    <row r="1160" spans="25:33" x14ac:dyDescent="0.2">
      <c r="Y1160"/>
      <c r="Z1160"/>
      <c r="AA1160"/>
      <c r="AB1160"/>
      <c r="AC1160"/>
      <c r="AF1160"/>
      <c r="AG1160"/>
    </row>
    <row r="1161" spans="25:33" x14ac:dyDescent="0.2">
      <c r="Y1161"/>
      <c r="Z1161"/>
      <c r="AA1161"/>
      <c r="AB1161"/>
      <c r="AC1161"/>
      <c r="AF1161"/>
      <c r="AG1161"/>
    </row>
    <row r="1162" spans="25:33" x14ac:dyDescent="0.2">
      <c r="Y1162"/>
      <c r="Z1162"/>
      <c r="AA1162"/>
      <c r="AB1162"/>
      <c r="AC1162"/>
      <c r="AF1162"/>
      <c r="AG1162"/>
    </row>
    <row r="1163" spans="25:33" x14ac:dyDescent="0.2">
      <c r="Y1163"/>
      <c r="Z1163"/>
      <c r="AA1163"/>
      <c r="AB1163"/>
      <c r="AC1163"/>
      <c r="AF1163"/>
      <c r="AG1163"/>
    </row>
    <row r="1164" spans="25:33" x14ac:dyDescent="0.2">
      <c r="Y1164"/>
      <c r="Z1164"/>
      <c r="AA1164"/>
      <c r="AB1164"/>
      <c r="AC1164"/>
      <c r="AF1164"/>
      <c r="AG1164"/>
    </row>
    <row r="1165" spans="25:33" x14ac:dyDescent="0.2">
      <c r="Y1165"/>
      <c r="Z1165"/>
      <c r="AA1165"/>
      <c r="AB1165"/>
      <c r="AC1165"/>
      <c r="AF1165"/>
      <c r="AG1165"/>
    </row>
    <row r="1166" spans="25:33" x14ac:dyDescent="0.2">
      <c r="Y1166"/>
      <c r="Z1166"/>
      <c r="AA1166"/>
      <c r="AB1166"/>
      <c r="AC1166"/>
      <c r="AF1166"/>
      <c r="AG1166"/>
    </row>
    <row r="1167" spans="25:33" x14ac:dyDescent="0.2">
      <c r="Y1167"/>
      <c r="Z1167"/>
      <c r="AA1167"/>
      <c r="AB1167"/>
      <c r="AC1167"/>
      <c r="AF1167"/>
      <c r="AG1167"/>
    </row>
    <row r="1168" spans="25:33" x14ac:dyDescent="0.2">
      <c r="Y1168"/>
      <c r="Z1168"/>
      <c r="AA1168"/>
      <c r="AB1168"/>
      <c r="AC1168"/>
      <c r="AF1168"/>
      <c r="AG1168"/>
    </row>
    <row r="1169" spans="25:33" x14ac:dyDescent="0.2">
      <c r="Y1169"/>
      <c r="Z1169"/>
      <c r="AA1169"/>
      <c r="AB1169"/>
      <c r="AC1169"/>
      <c r="AF1169"/>
      <c r="AG1169"/>
    </row>
    <row r="1170" spans="25:33" x14ac:dyDescent="0.2">
      <c r="Y1170"/>
      <c r="Z1170"/>
      <c r="AA1170"/>
      <c r="AB1170"/>
      <c r="AC1170"/>
      <c r="AF1170"/>
      <c r="AG1170"/>
    </row>
    <row r="1171" spans="25:33" x14ac:dyDescent="0.2">
      <c r="Y1171"/>
      <c r="Z1171"/>
      <c r="AA1171"/>
      <c r="AB1171"/>
      <c r="AC1171"/>
      <c r="AF1171"/>
      <c r="AG1171"/>
    </row>
    <row r="1172" spans="25:33" x14ac:dyDescent="0.2">
      <c r="Y1172"/>
      <c r="Z1172"/>
      <c r="AA1172"/>
      <c r="AB1172"/>
      <c r="AC1172"/>
      <c r="AF1172"/>
      <c r="AG1172"/>
    </row>
    <row r="1173" spans="25:33" x14ac:dyDescent="0.2">
      <c r="Y1173"/>
      <c r="Z1173"/>
      <c r="AA1173"/>
      <c r="AB1173"/>
      <c r="AC1173"/>
      <c r="AF1173"/>
      <c r="AG1173"/>
    </row>
    <row r="1174" spans="25:33" x14ac:dyDescent="0.2">
      <c r="Y1174"/>
      <c r="Z1174"/>
      <c r="AA1174"/>
      <c r="AB1174"/>
      <c r="AC1174"/>
      <c r="AF1174"/>
      <c r="AG1174"/>
    </row>
    <row r="1175" spans="25:33" x14ac:dyDescent="0.2">
      <c r="Y1175"/>
      <c r="Z1175"/>
      <c r="AA1175"/>
      <c r="AB1175"/>
      <c r="AC1175"/>
      <c r="AF1175"/>
      <c r="AG1175"/>
    </row>
    <row r="1176" spans="25:33" x14ac:dyDescent="0.2">
      <c r="Y1176"/>
      <c r="Z1176"/>
      <c r="AA1176"/>
      <c r="AB1176"/>
      <c r="AC1176"/>
      <c r="AF1176"/>
      <c r="AG1176"/>
    </row>
    <row r="1177" spans="25:33" x14ac:dyDescent="0.2">
      <c r="Y1177"/>
      <c r="Z1177"/>
      <c r="AA1177"/>
      <c r="AB1177"/>
      <c r="AC1177"/>
      <c r="AF1177"/>
      <c r="AG1177"/>
    </row>
    <row r="1178" spans="25:33" x14ac:dyDescent="0.2">
      <c r="Y1178"/>
      <c r="Z1178"/>
      <c r="AA1178"/>
      <c r="AB1178"/>
      <c r="AC1178"/>
      <c r="AF1178"/>
      <c r="AG1178"/>
    </row>
    <row r="1179" spans="25:33" x14ac:dyDescent="0.2">
      <c r="Y1179"/>
      <c r="Z1179"/>
      <c r="AA1179"/>
      <c r="AB1179"/>
      <c r="AC1179"/>
      <c r="AF1179"/>
      <c r="AG1179"/>
    </row>
    <row r="1180" spans="25:33" x14ac:dyDescent="0.2">
      <c r="Y1180"/>
      <c r="Z1180"/>
      <c r="AA1180"/>
      <c r="AB1180"/>
      <c r="AC1180"/>
      <c r="AF1180"/>
      <c r="AG1180"/>
    </row>
    <row r="1181" spans="25:33" x14ac:dyDescent="0.2">
      <c r="Y1181"/>
      <c r="Z1181"/>
      <c r="AA1181"/>
      <c r="AB1181"/>
      <c r="AC1181"/>
      <c r="AF1181"/>
      <c r="AG1181"/>
    </row>
    <row r="1182" spans="25:33" x14ac:dyDescent="0.2">
      <c r="Y1182"/>
      <c r="Z1182"/>
      <c r="AA1182"/>
      <c r="AB1182"/>
      <c r="AC1182"/>
      <c r="AF1182"/>
      <c r="AG1182"/>
    </row>
    <row r="1183" spans="25:33" x14ac:dyDescent="0.2">
      <c r="Y1183"/>
      <c r="Z1183"/>
      <c r="AA1183"/>
      <c r="AB1183"/>
      <c r="AC1183"/>
      <c r="AF1183"/>
      <c r="AG1183"/>
    </row>
    <row r="1184" spans="25:33" x14ac:dyDescent="0.2">
      <c r="Y1184"/>
      <c r="Z1184"/>
      <c r="AA1184"/>
      <c r="AB1184"/>
      <c r="AC1184"/>
      <c r="AF1184"/>
      <c r="AG1184"/>
    </row>
    <row r="1185" spans="25:33" x14ac:dyDescent="0.2">
      <c r="Y1185"/>
      <c r="Z1185"/>
      <c r="AA1185"/>
      <c r="AB1185"/>
      <c r="AC1185"/>
      <c r="AF1185"/>
      <c r="AG1185"/>
    </row>
    <row r="1186" spans="25:33" x14ac:dyDescent="0.2">
      <c r="Y1186"/>
      <c r="Z1186"/>
      <c r="AA1186"/>
      <c r="AB1186"/>
      <c r="AC1186"/>
      <c r="AF1186"/>
      <c r="AG1186"/>
    </row>
    <row r="1187" spans="25:33" x14ac:dyDescent="0.2">
      <c r="Y1187"/>
      <c r="Z1187"/>
      <c r="AA1187"/>
      <c r="AB1187"/>
      <c r="AC1187"/>
      <c r="AF1187"/>
      <c r="AG1187"/>
    </row>
    <row r="1188" spans="25:33" x14ac:dyDescent="0.2">
      <c r="Y1188"/>
      <c r="Z1188"/>
      <c r="AA1188"/>
      <c r="AB1188"/>
      <c r="AC1188"/>
      <c r="AF1188"/>
      <c r="AG1188"/>
    </row>
    <row r="1189" spans="25:33" x14ac:dyDescent="0.2">
      <c r="Y1189"/>
      <c r="Z1189"/>
      <c r="AA1189"/>
      <c r="AB1189"/>
      <c r="AC1189"/>
      <c r="AF1189"/>
      <c r="AG1189"/>
    </row>
    <row r="1190" spans="25:33" x14ac:dyDescent="0.2">
      <c r="Y1190"/>
      <c r="Z1190"/>
      <c r="AA1190"/>
      <c r="AB1190"/>
      <c r="AC1190"/>
      <c r="AF1190"/>
      <c r="AG1190"/>
    </row>
    <row r="1191" spans="25:33" x14ac:dyDescent="0.2">
      <c r="Y1191"/>
      <c r="Z1191"/>
      <c r="AA1191"/>
      <c r="AB1191"/>
      <c r="AC1191"/>
      <c r="AF1191"/>
      <c r="AG1191"/>
    </row>
    <row r="1192" spans="25:33" x14ac:dyDescent="0.2">
      <c r="Y1192"/>
      <c r="Z1192"/>
      <c r="AA1192"/>
      <c r="AB1192"/>
      <c r="AC1192"/>
      <c r="AF1192"/>
      <c r="AG1192"/>
    </row>
    <row r="1193" spans="25:33" x14ac:dyDescent="0.2">
      <c r="Y1193"/>
      <c r="Z1193"/>
      <c r="AA1193"/>
      <c r="AB1193"/>
      <c r="AC1193"/>
      <c r="AF1193"/>
      <c r="AG1193"/>
    </row>
    <row r="1194" spans="25:33" x14ac:dyDescent="0.2">
      <c r="Y1194"/>
      <c r="Z1194"/>
      <c r="AA1194"/>
      <c r="AB1194"/>
      <c r="AC1194"/>
      <c r="AF1194"/>
      <c r="AG1194"/>
    </row>
    <row r="1195" spans="25:33" x14ac:dyDescent="0.2">
      <c r="Y1195"/>
      <c r="Z1195"/>
      <c r="AA1195"/>
      <c r="AB1195"/>
      <c r="AC1195"/>
      <c r="AF1195"/>
      <c r="AG1195"/>
    </row>
    <row r="1196" spans="25:33" x14ac:dyDescent="0.2">
      <c r="Y1196"/>
      <c r="Z1196"/>
      <c r="AA1196"/>
      <c r="AB1196"/>
      <c r="AC1196"/>
      <c r="AF1196"/>
      <c r="AG1196"/>
    </row>
    <row r="1197" spans="25:33" x14ac:dyDescent="0.2">
      <c r="Y1197"/>
      <c r="Z1197"/>
      <c r="AA1197"/>
      <c r="AB1197"/>
      <c r="AC1197"/>
      <c r="AF1197"/>
      <c r="AG1197"/>
    </row>
    <row r="1198" spans="25:33" x14ac:dyDescent="0.2">
      <c r="Y1198"/>
      <c r="Z1198"/>
      <c r="AA1198"/>
      <c r="AB1198"/>
      <c r="AC1198"/>
      <c r="AF1198"/>
      <c r="AG1198"/>
    </row>
    <row r="1199" spans="25:33" x14ac:dyDescent="0.2">
      <c r="Y1199"/>
      <c r="Z1199"/>
      <c r="AA1199"/>
      <c r="AB1199"/>
      <c r="AC1199"/>
      <c r="AF1199"/>
      <c r="AG1199"/>
    </row>
    <row r="1200" spans="25:33" x14ac:dyDescent="0.2">
      <c r="Y1200"/>
      <c r="Z1200"/>
      <c r="AA1200"/>
      <c r="AB1200"/>
      <c r="AC1200"/>
      <c r="AF1200"/>
      <c r="AG1200"/>
    </row>
    <row r="1201" spans="25:33" x14ac:dyDescent="0.2">
      <c r="Y1201"/>
      <c r="Z1201"/>
      <c r="AA1201"/>
      <c r="AB1201"/>
      <c r="AC1201"/>
      <c r="AF1201"/>
      <c r="AG1201"/>
    </row>
    <row r="1202" spans="25:33" x14ac:dyDescent="0.2">
      <c r="Y1202"/>
      <c r="Z1202"/>
      <c r="AA1202"/>
      <c r="AB1202"/>
      <c r="AC1202"/>
      <c r="AF1202"/>
      <c r="AG1202"/>
    </row>
    <row r="1203" spans="25:33" x14ac:dyDescent="0.2">
      <c r="Y1203"/>
      <c r="Z1203"/>
      <c r="AA1203"/>
      <c r="AB1203"/>
      <c r="AC1203"/>
      <c r="AF1203"/>
      <c r="AG1203"/>
    </row>
    <row r="1204" spans="25:33" x14ac:dyDescent="0.2">
      <c r="Y1204"/>
      <c r="Z1204"/>
      <c r="AA1204"/>
      <c r="AB1204"/>
      <c r="AC1204"/>
      <c r="AF1204"/>
      <c r="AG1204"/>
    </row>
    <row r="1205" spans="25:33" x14ac:dyDescent="0.2">
      <c r="Y1205"/>
      <c r="Z1205"/>
      <c r="AA1205"/>
      <c r="AB1205"/>
      <c r="AC1205"/>
      <c r="AF1205"/>
      <c r="AG1205"/>
    </row>
    <row r="1206" spans="25:33" x14ac:dyDescent="0.2">
      <c r="Y1206"/>
      <c r="Z1206"/>
      <c r="AA1206"/>
      <c r="AB1206"/>
      <c r="AC1206"/>
      <c r="AF1206"/>
      <c r="AG1206"/>
    </row>
    <row r="1207" spans="25:33" x14ac:dyDescent="0.2">
      <c r="Y1207"/>
      <c r="Z1207"/>
      <c r="AA1207"/>
      <c r="AB1207"/>
      <c r="AC1207"/>
      <c r="AF1207"/>
      <c r="AG1207"/>
    </row>
    <row r="1208" spans="25:33" x14ac:dyDescent="0.2">
      <c r="Y1208"/>
      <c r="Z1208"/>
      <c r="AA1208"/>
      <c r="AB1208"/>
      <c r="AC1208"/>
      <c r="AF1208"/>
      <c r="AG1208"/>
    </row>
    <row r="1209" spans="25:33" x14ac:dyDescent="0.2">
      <c r="Y1209"/>
      <c r="Z1209"/>
      <c r="AA1209"/>
      <c r="AB1209"/>
      <c r="AC1209"/>
      <c r="AF1209"/>
      <c r="AG1209"/>
    </row>
    <row r="1210" spans="25:33" x14ac:dyDescent="0.2">
      <c r="Y1210"/>
      <c r="Z1210"/>
      <c r="AA1210"/>
      <c r="AB1210"/>
      <c r="AC1210"/>
      <c r="AF1210"/>
      <c r="AG1210"/>
    </row>
    <row r="1211" spans="25:33" x14ac:dyDescent="0.2">
      <c r="Y1211"/>
      <c r="Z1211"/>
      <c r="AA1211"/>
      <c r="AB1211"/>
      <c r="AC1211"/>
      <c r="AF1211"/>
      <c r="AG1211"/>
    </row>
    <row r="1212" spans="25:33" x14ac:dyDescent="0.2">
      <c r="Y1212"/>
      <c r="Z1212"/>
      <c r="AA1212"/>
      <c r="AB1212"/>
      <c r="AC1212"/>
      <c r="AF1212"/>
      <c r="AG1212"/>
    </row>
    <row r="1213" spans="25:33" x14ac:dyDescent="0.2">
      <c r="Y1213"/>
      <c r="Z1213"/>
      <c r="AA1213"/>
      <c r="AB1213"/>
      <c r="AC1213"/>
      <c r="AF1213"/>
      <c r="AG1213"/>
    </row>
    <row r="1214" spans="25:33" x14ac:dyDescent="0.2">
      <c r="Y1214"/>
      <c r="Z1214"/>
      <c r="AA1214"/>
      <c r="AB1214"/>
      <c r="AC1214"/>
      <c r="AF1214"/>
      <c r="AG1214"/>
    </row>
    <row r="1215" spans="25:33" x14ac:dyDescent="0.2">
      <c r="Y1215"/>
      <c r="Z1215"/>
      <c r="AA1215"/>
      <c r="AB1215"/>
      <c r="AC1215"/>
      <c r="AF1215"/>
      <c r="AG1215"/>
    </row>
    <row r="1216" spans="25:33" x14ac:dyDescent="0.2">
      <c r="Y1216"/>
      <c r="Z1216"/>
      <c r="AA1216"/>
      <c r="AB1216"/>
      <c r="AC1216"/>
      <c r="AF1216"/>
      <c r="AG1216"/>
    </row>
    <row r="1217" spans="25:33" x14ac:dyDescent="0.2">
      <c r="Y1217"/>
      <c r="Z1217"/>
      <c r="AA1217"/>
      <c r="AB1217"/>
      <c r="AC1217"/>
      <c r="AF1217"/>
      <c r="AG1217"/>
    </row>
    <row r="1218" spans="25:33" x14ac:dyDescent="0.2">
      <c r="Y1218"/>
      <c r="Z1218"/>
      <c r="AA1218"/>
      <c r="AB1218"/>
      <c r="AC1218"/>
      <c r="AF1218"/>
      <c r="AG1218"/>
    </row>
    <row r="1219" spans="25:33" x14ac:dyDescent="0.2">
      <c r="Y1219"/>
      <c r="Z1219"/>
      <c r="AA1219"/>
      <c r="AB1219"/>
      <c r="AC1219"/>
      <c r="AF1219"/>
      <c r="AG1219"/>
    </row>
    <row r="1220" spans="25:33" x14ac:dyDescent="0.2">
      <c r="Y1220"/>
      <c r="Z1220"/>
      <c r="AA1220"/>
      <c r="AB1220"/>
      <c r="AC1220"/>
      <c r="AF1220"/>
      <c r="AG1220"/>
    </row>
    <row r="1221" spans="25:33" x14ac:dyDescent="0.2">
      <c r="Y1221"/>
      <c r="Z1221"/>
      <c r="AA1221"/>
      <c r="AB1221"/>
      <c r="AC1221"/>
      <c r="AF1221"/>
      <c r="AG1221"/>
    </row>
    <row r="1222" spans="25:33" x14ac:dyDescent="0.2">
      <c r="Y1222"/>
      <c r="Z1222"/>
      <c r="AA1222"/>
      <c r="AB1222"/>
      <c r="AC1222"/>
      <c r="AF1222"/>
      <c r="AG1222"/>
    </row>
    <row r="1223" spans="25:33" x14ac:dyDescent="0.2">
      <c r="Y1223"/>
      <c r="Z1223"/>
      <c r="AA1223"/>
      <c r="AB1223"/>
      <c r="AC1223"/>
      <c r="AF1223"/>
      <c r="AG1223"/>
    </row>
    <row r="1224" spans="25:33" x14ac:dyDescent="0.2">
      <c r="Y1224"/>
      <c r="Z1224"/>
      <c r="AA1224"/>
      <c r="AB1224"/>
      <c r="AC1224"/>
      <c r="AF1224"/>
      <c r="AG1224"/>
    </row>
    <row r="1225" spans="25:33" x14ac:dyDescent="0.2">
      <c r="Y1225"/>
      <c r="Z1225"/>
      <c r="AA1225"/>
      <c r="AB1225"/>
      <c r="AC1225"/>
      <c r="AF1225"/>
      <c r="AG1225"/>
    </row>
    <row r="1226" spans="25:33" x14ac:dyDescent="0.2">
      <c r="Y1226"/>
      <c r="Z1226"/>
      <c r="AA1226"/>
      <c r="AB1226"/>
      <c r="AC1226"/>
      <c r="AF1226"/>
      <c r="AG1226"/>
    </row>
    <row r="1227" spans="25:33" x14ac:dyDescent="0.2">
      <c r="Y1227"/>
      <c r="Z1227"/>
      <c r="AA1227"/>
      <c r="AB1227"/>
      <c r="AC1227"/>
      <c r="AF1227"/>
      <c r="AG1227"/>
    </row>
    <row r="1228" spans="25:33" x14ac:dyDescent="0.2">
      <c r="Y1228"/>
      <c r="Z1228"/>
      <c r="AA1228"/>
      <c r="AB1228"/>
      <c r="AC1228"/>
      <c r="AF1228"/>
      <c r="AG1228"/>
    </row>
    <row r="1229" spans="25:33" x14ac:dyDescent="0.2">
      <c r="Y1229"/>
      <c r="Z1229"/>
      <c r="AA1229"/>
      <c r="AB1229"/>
      <c r="AC1229"/>
      <c r="AF1229"/>
      <c r="AG1229"/>
    </row>
    <row r="1230" spans="25:33" x14ac:dyDescent="0.2">
      <c r="Y1230"/>
      <c r="Z1230"/>
      <c r="AA1230"/>
      <c r="AB1230"/>
      <c r="AC1230"/>
      <c r="AF1230"/>
      <c r="AG1230"/>
    </row>
    <row r="1231" spans="25:33" x14ac:dyDescent="0.2">
      <c r="Y1231"/>
      <c r="Z1231"/>
      <c r="AA1231"/>
      <c r="AB1231"/>
      <c r="AC1231"/>
      <c r="AF1231"/>
      <c r="AG1231"/>
    </row>
    <row r="1232" spans="25:33" x14ac:dyDescent="0.2">
      <c r="Y1232"/>
      <c r="Z1232"/>
      <c r="AA1232"/>
      <c r="AB1232"/>
      <c r="AC1232"/>
      <c r="AF1232"/>
      <c r="AG1232"/>
    </row>
    <row r="1233" spans="25:33" x14ac:dyDescent="0.2">
      <c r="Y1233"/>
      <c r="Z1233"/>
      <c r="AA1233"/>
      <c r="AB1233"/>
      <c r="AC1233"/>
      <c r="AF1233"/>
      <c r="AG1233"/>
    </row>
    <row r="1234" spans="25:33" x14ac:dyDescent="0.2">
      <c r="Y1234"/>
      <c r="Z1234"/>
      <c r="AA1234"/>
      <c r="AB1234"/>
      <c r="AC1234"/>
      <c r="AF1234"/>
      <c r="AG1234"/>
    </row>
    <row r="1235" spans="25:33" x14ac:dyDescent="0.2">
      <c r="Y1235"/>
      <c r="Z1235"/>
      <c r="AA1235"/>
      <c r="AB1235"/>
      <c r="AC1235"/>
      <c r="AF1235"/>
      <c r="AG1235"/>
    </row>
    <row r="1236" spans="25:33" x14ac:dyDescent="0.2">
      <c r="Y1236"/>
      <c r="Z1236"/>
      <c r="AA1236"/>
      <c r="AB1236"/>
      <c r="AC1236"/>
      <c r="AF1236"/>
      <c r="AG1236"/>
    </row>
    <row r="1237" spans="25:33" x14ac:dyDescent="0.2">
      <c r="Y1237"/>
      <c r="Z1237"/>
      <c r="AA1237"/>
      <c r="AB1237"/>
      <c r="AC1237"/>
      <c r="AF1237"/>
      <c r="AG1237"/>
    </row>
    <row r="1238" spans="25:33" x14ac:dyDescent="0.2">
      <c r="Y1238"/>
      <c r="Z1238"/>
      <c r="AA1238"/>
      <c r="AB1238"/>
      <c r="AC1238"/>
      <c r="AF1238"/>
      <c r="AG1238"/>
    </row>
    <row r="1239" spans="25:33" x14ac:dyDescent="0.2">
      <c r="Y1239"/>
      <c r="Z1239"/>
      <c r="AA1239"/>
      <c r="AB1239"/>
      <c r="AC1239"/>
      <c r="AF1239"/>
      <c r="AG1239"/>
    </row>
    <row r="1240" spans="25:33" x14ac:dyDescent="0.2">
      <c r="Y1240"/>
      <c r="Z1240"/>
      <c r="AA1240"/>
      <c r="AB1240"/>
      <c r="AC1240"/>
      <c r="AF1240"/>
      <c r="AG1240"/>
    </row>
    <row r="1241" spans="25:33" x14ac:dyDescent="0.2">
      <c r="Y1241"/>
      <c r="Z1241"/>
      <c r="AA1241"/>
      <c r="AB1241"/>
      <c r="AC1241"/>
      <c r="AF1241"/>
      <c r="AG1241"/>
    </row>
    <row r="1242" spans="25:33" x14ac:dyDescent="0.2">
      <c r="Y1242"/>
      <c r="Z1242"/>
      <c r="AA1242"/>
      <c r="AB1242"/>
      <c r="AC1242"/>
      <c r="AF1242"/>
      <c r="AG1242"/>
    </row>
    <row r="1243" spans="25:33" x14ac:dyDescent="0.2">
      <c r="Y1243"/>
      <c r="Z1243"/>
      <c r="AA1243"/>
      <c r="AB1243"/>
      <c r="AC1243"/>
      <c r="AF1243"/>
      <c r="AG1243"/>
    </row>
    <row r="1244" spans="25:33" x14ac:dyDescent="0.2">
      <c r="Y1244"/>
      <c r="Z1244"/>
      <c r="AA1244"/>
      <c r="AB1244"/>
      <c r="AC1244"/>
      <c r="AF1244"/>
      <c r="AG1244"/>
    </row>
    <row r="1245" spans="25:33" x14ac:dyDescent="0.2">
      <c r="Y1245"/>
      <c r="Z1245"/>
      <c r="AA1245"/>
      <c r="AB1245"/>
      <c r="AC1245"/>
      <c r="AF1245"/>
      <c r="AG1245"/>
    </row>
    <row r="1246" spans="25:33" x14ac:dyDescent="0.2">
      <c r="Y1246"/>
      <c r="Z1246"/>
      <c r="AA1246"/>
      <c r="AB1246"/>
      <c r="AC1246"/>
      <c r="AF1246"/>
      <c r="AG1246"/>
    </row>
    <row r="1247" spans="25:33" x14ac:dyDescent="0.2">
      <c r="Y1247"/>
      <c r="Z1247"/>
      <c r="AA1247"/>
      <c r="AB1247"/>
      <c r="AC1247"/>
      <c r="AF1247"/>
      <c r="AG1247"/>
    </row>
    <row r="1248" spans="25:33" x14ac:dyDescent="0.2">
      <c r="Y1248"/>
      <c r="Z1248"/>
      <c r="AA1248"/>
      <c r="AB1248"/>
      <c r="AC1248"/>
      <c r="AF1248"/>
      <c r="AG1248"/>
    </row>
    <row r="1249" spans="25:33" x14ac:dyDescent="0.2">
      <c r="Y1249"/>
      <c r="Z1249"/>
      <c r="AA1249"/>
      <c r="AB1249"/>
      <c r="AC1249"/>
      <c r="AF1249"/>
      <c r="AG1249"/>
    </row>
    <row r="1250" spans="25:33" x14ac:dyDescent="0.2">
      <c r="Y1250"/>
      <c r="Z1250"/>
      <c r="AA1250"/>
      <c r="AB1250"/>
      <c r="AC1250"/>
      <c r="AF1250"/>
      <c r="AG1250"/>
    </row>
    <row r="1251" spans="25:33" x14ac:dyDescent="0.2">
      <c r="Y1251"/>
      <c r="Z1251"/>
      <c r="AA1251"/>
      <c r="AB1251"/>
      <c r="AC1251"/>
      <c r="AF1251"/>
      <c r="AG1251"/>
    </row>
    <row r="1252" spans="25:33" x14ac:dyDescent="0.2">
      <c r="Y1252"/>
      <c r="Z1252"/>
      <c r="AA1252"/>
      <c r="AB1252"/>
      <c r="AC1252"/>
      <c r="AF1252"/>
      <c r="AG1252"/>
    </row>
    <row r="1253" spans="25:33" x14ac:dyDescent="0.2">
      <c r="Y1253"/>
      <c r="Z1253"/>
      <c r="AA1253"/>
      <c r="AB1253"/>
      <c r="AC1253"/>
      <c r="AF1253"/>
      <c r="AG1253"/>
    </row>
    <row r="1254" spans="25:33" x14ac:dyDescent="0.2">
      <c r="Y1254"/>
      <c r="Z1254"/>
      <c r="AA1254"/>
      <c r="AB1254"/>
      <c r="AC1254"/>
      <c r="AF1254"/>
      <c r="AG1254"/>
    </row>
    <row r="1255" spans="25:33" x14ac:dyDescent="0.2">
      <c r="Y1255"/>
      <c r="Z1255"/>
      <c r="AA1255"/>
      <c r="AB1255"/>
      <c r="AC1255"/>
      <c r="AF1255"/>
      <c r="AG1255"/>
    </row>
    <row r="1256" spans="25:33" x14ac:dyDescent="0.2">
      <c r="Y1256"/>
      <c r="Z1256"/>
      <c r="AA1256"/>
      <c r="AB1256"/>
      <c r="AC1256"/>
      <c r="AF1256"/>
      <c r="AG1256"/>
    </row>
    <row r="1257" spans="25:33" x14ac:dyDescent="0.2">
      <c r="Y1257"/>
      <c r="Z1257"/>
      <c r="AA1257"/>
      <c r="AB1257"/>
      <c r="AC1257"/>
      <c r="AF1257"/>
      <c r="AG1257"/>
    </row>
    <row r="1258" spans="25:33" x14ac:dyDescent="0.2">
      <c r="Y1258"/>
      <c r="Z1258"/>
      <c r="AA1258"/>
      <c r="AB1258"/>
      <c r="AC1258"/>
      <c r="AF1258"/>
      <c r="AG1258"/>
    </row>
    <row r="1259" spans="25:33" x14ac:dyDescent="0.2">
      <c r="Y1259"/>
      <c r="Z1259"/>
      <c r="AA1259"/>
      <c r="AB1259"/>
      <c r="AC1259"/>
      <c r="AF1259"/>
      <c r="AG1259"/>
    </row>
    <row r="1260" spans="25:33" x14ac:dyDescent="0.2">
      <c r="Y1260"/>
      <c r="Z1260"/>
      <c r="AA1260"/>
      <c r="AB1260"/>
      <c r="AC1260"/>
      <c r="AF1260"/>
      <c r="AG1260"/>
    </row>
    <row r="1261" spans="25:33" x14ac:dyDescent="0.2">
      <c r="Y1261"/>
      <c r="Z1261"/>
      <c r="AA1261"/>
      <c r="AB1261"/>
      <c r="AC1261"/>
      <c r="AF1261"/>
      <c r="AG1261"/>
    </row>
    <row r="1262" spans="25:33" x14ac:dyDescent="0.2">
      <c r="Y1262"/>
      <c r="Z1262"/>
      <c r="AA1262"/>
      <c r="AB1262"/>
      <c r="AC1262"/>
      <c r="AF1262"/>
      <c r="AG1262"/>
    </row>
    <row r="1263" spans="25:33" x14ac:dyDescent="0.2">
      <c r="Y1263"/>
      <c r="Z1263"/>
      <c r="AA1263"/>
      <c r="AB1263"/>
      <c r="AC1263"/>
      <c r="AF1263"/>
      <c r="AG1263"/>
    </row>
    <row r="1264" spans="25:33" x14ac:dyDescent="0.2">
      <c r="Y1264"/>
      <c r="Z1264"/>
      <c r="AA1264"/>
      <c r="AB1264"/>
      <c r="AC1264"/>
      <c r="AF1264"/>
      <c r="AG1264"/>
    </row>
    <row r="1265" spans="25:33" x14ac:dyDescent="0.2">
      <c r="Y1265"/>
      <c r="Z1265"/>
      <c r="AA1265"/>
      <c r="AB1265"/>
      <c r="AC1265"/>
      <c r="AF1265"/>
      <c r="AG1265"/>
    </row>
    <row r="1266" spans="25:33" x14ac:dyDescent="0.2">
      <c r="Y1266"/>
      <c r="Z1266"/>
      <c r="AA1266"/>
      <c r="AB1266"/>
      <c r="AC1266"/>
      <c r="AF1266"/>
      <c r="AG1266"/>
    </row>
    <row r="1267" spans="25:33" x14ac:dyDescent="0.2">
      <c r="Y1267"/>
      <c r="Z1267"/>
      <c r="AA1267"/>
      <c r="AB1267"/>
      <c r="AC1267"/>
      <c r="AF1267"/>
      <c r="AG1267"/>
    </row>
    <row r="1268" spans="25:33" x14ac:dyDescent="0.2">
      <c r="Y1268"/>
      <c r="Z1268"/>
      <c r="AA1268"/>
      <c r="AB1268"/>
      <c r="AC1268"/>
      <c r="AF1268"/>
      <c r="AG1268"/>
    </row>
    <row r="1269" spans="25:33" x14ac:dyDescent="0.2">
      <c r="Y1269"/>
      <c r="Z1269"/>
      <c r="AA1269"/>
      <c r="AB1269"/>
      <c r="AC1269"/>
      <c r="AF1269"/>
      <c r="AG1269"/>
    </row>
    <row r="1270" spans="25:33" x14ac:dyDescent="0.2">
      <c r="Y1270"/>
      <c r="Z1270"/>
      <c r="AA1270"/>
      <c r="AB1270"/>
      <c r="AC1270"/>
      <c r="AF1270"/>
      <c r="AG1270"/>
    </row>
    <row r="1271" spans="25:33" x14ac:dyDescent="0.2">
      <c r="Y1271"/>
      <c r="Z1271"/>
      <c r="AA1271"/>
      <c r="AB1271"/>
      <c r="AC1271"/>
      <c r="AF1271"/>
      <c r="AG1271"/>
    </row>
    <row r="1272" spans="25:33" x14ac:dyDescent="0.2">
      <c r="Y1272"/>
      <c r="Z1272"/>
      <c r="AA1272"/>
      <c r="AB1272"/>
      <c r="AC1272"/>
      <c r="AF1272"/>
      <c r="AG1272"/>
    </row>
    <row r="1273" spans="25:33" x14ac:dyDescent="0.2">
      <c r="Y1273"/>
      <c r="Z1273"/>
      <c r="AA1273"/>
      <c r="AB1273"/>
      <c r="AC1273"/>
      <c r="AF1273"/>
      <c r="AG1273"/>
    </row>
    <row r="1274" spans="25:33" x14ac:dyDescent="0.2">
      <c r="Y1274"/>
      <c r="Z1274"/>
      <c r="AA1274"/>
      <c r="AB1274"/>
      <c r="AC1274"/>
      <c r="AF1274"/>
      <c r="AG1274"/>
    </row>
    <row r="1275" spans="25:33" x14ac:dyDescent="0.2">
      <c r="Y1275"/>
      <c r="Z1275"/>
      <c r="AA1275"/>
      <c r="AB1275"/>
      <c r="AC1275"/>
      <c r="AF1275"/>
      <c r="AG1275"/>
    </row>
    <row r="1276" spans="25:33" x14ac:dyDescent="0.2">
      <c r="Y1276"/>
      <c r="Z1276"/>
      <c r="AA1276"/>
      <c r="AB1276"/>
      <c r="AC1276"/>
      <c r="AF1276"/>
      <c r="AG1276"/>
    </row>
    <row r="1277" spans="25:33" x14ac:dyDescent="0.2">
      <c r="Y1277"/>
      <c r="Z1277"/>
      <c r="AA1277"/>
      <c r="AB1277"/>
      <c r="AC1277"/>
      <c r="AF1277"/>
      <c r="AG1277"/>
    </row>
    <row r="1278" spans="25:33" x14ac:dyDescent="0.2">
      <c r="Y1278"/>
      <c r="Z1278"/>
      <c r="AA1278"/>
      <c r="AB1278"/>
      <c r="AC1278"/>
      <c r="AF1278"/>
      <c r="AG1278"/>
    </row>
    <row r="1279" spans="25:33" x14ac:dyDescent="0.2">
      <c r="Y1279"/>
      <c r="Z1279"/>
      <c r="AA1279"/>
      <c r="AB1279"/>
      <c r="AC1279"/>
      <c r="AF1279"/>
      <c r="AG1279"/>
    </row>
    <row r="1280" spans="25:33" x14ac:dyDescent="0.2">
      <c r="Y1280"/>
      <c r="Z1280"/>
      <c r="AA1280"/>
      <c r="AB1280"/>
      <c r="AC1280"/>
      <c r="AF1280"/>
      <c r="AG1280"/>
    </row>
    <row r="1281" spans="25:33" x14ac:dyDescent="0.2">
      <c r="Y1281"/>
      <c r="Z1281"/>
      <c r="AA1281"/>
      <c r="AB1281"/>
      <c r="AC1281"/>
      <c r="AF1281"/>
      <c r="AG1281"/>
    </row>
    <row r="1282" spans="25:33" x14ac:dyDescent="0.2">
      <c r="Y1282"/>
      <c r="Z1282"/>
      <c r="AA1282"/>
      <c r="AB1282"/>
      <c r="AC1282"/>
      <c r="AF1282"/>
      <c r="AG1282"/>
    </row>
    <row r="1283" spans="25:33" x14ac:dyDescent="0.2">
      <c r="Y1283"/>
      <c r="Z1283"/>
      <c r="AA1283"/>
      <c r="AB1283"/>
      <c r="AC1283"/>
      <c r="AF1283"/>
      <c r="AG1283"/>
    </row>
    <row r="1284" spans="25:33" x14ac:dyDescent="0.2">
      <c r="Y1284"/>
      <c r="Z1284"/>
      <c r="AA1284"/>
      <c r="AB1284"/>
      <c r="AC1284"/>
      <c r="AF1284"/>
      <c r="AG1284"/>
    </row>
    <row r="1285" spans="25:33" x14ac:dyDescent="0.2">
      <c r="Y1285"/>
      <c r="Z1285"/>
      <c r="AA1285"/>
      <c r="AB1285"/>
      <c r="AC1285"/>
      <c r="AF1285"/>
      <c r="AG1285"/>
    </row>
    <row r="1286" spans="25:33" x14ac:dyDescent="0.2">
      <c r="Y1286"/>
      <c r="Z1286"/>
      <c r="AA1286"/>
      <c r="AB1286"/>
      <c r="AC1286"/>
      <c r="AF1286"/>
      <c r="AG1286"/>
    </row>
    <row r="1287" spans="25:33" x14ac:dyDescent="0.2">
      <c r="Y1287"/>
      <c r="Z1287"/>
      <c r="AA1287"/>
      <c r="AB1287"/>
      <c r="AC1287"/>
      <c r="AF1287"/>
      <c r="AG1287"/>
    </row>
    <row r="1288" spans="25:33" x14ac:dyDescent="0.2">
      <c r="Y1288"/>
      <c r="Z1288"/>
      <c r="AA1288"/>
      <c r="AB1288"/>
      <c r="AC1288"/>
      <c r="AF1288"/>
      <c r="AG1288"/>
    </row>
    <row r="1289" spans="25:33" x14ac:dyDescent="0.2">
      <c r="Y1289"/>
      <c r="Z1289"/>
      <c r="AA1289"/>
      <c r="AB1289"/>
      <c r="AC1289"/>
      <c r="AF1289"/>
      <c r="AG1289"/>
    </row>
    <row r="1290" spans="25:33" x14ac:dyDescent="0.2">
      <c r="Y1290"/>
      <c r="Z1290"/>
      <c r="AA1290"/>
      <c r="AB1290"/>
      <c r="AC1290"/>
      <c r="AF1290"/>
      <c r="AG1290"/>
    </row>
    <row r="1291" spans="25:33" x14ac:dyDescent="0.2">
      <c r="Y1291"/>
      <c r="Z1291"/>
      <c r="AA1291"/>
      <c r="AB1291"/>
      <c r="AC1291"/>
      <c r="AF1291"/>
      <c r="AG1291"/>
    </row>
    <row r="1292" spans="25:33" x14ac:dyDescent="0.2">
      <c r="Y1292"/>
      <c r="Z1292"/>
      <c r="AA1292"/>
      <c r="AB1292"/>
      <c r="AC1292"/>
      <c r="AF1292"/>
      <c r="AG1292"/>
    </row>
    <row r="1293" spans="25:33" x14ac:dyDescent="0.2">
      <c r="Y1293"/>
      <c r="Z1293"/>
      <c r="AA1293"/>
      <c r="AB1293"/>
      <c r="AC1293"/>
      <c r="AF1293"/>
      <c r="AG1293"/>
    </row>
    <row r="1294" spans="25:33" x14ac:dyDescent="0.2">
      <c r="Y1294"/>
      <c r="Z1294"/>
      <c r="AA1294"/>
      <c r="AB1294"/>
      <c r="AC1294"/>
      <c r="AF1294"/>
      <c r="AG1294"/>
    </row>
    <row r="1295" spans="25:33" x14ac:dyDescent="0.2">
      <c r="Y1295"/>
      <c r="Z1295"/>
      <c r="AA1295"/>
      <c r="AB1295"/>
      <c r="AC1295"/>
      <c r="AF1295"/>
      <c r="AG1295"/>
    </row>
    <row r="1296" spans="25:33" x14ac:dyDescent="0.2">
      <c r="Y1296"/>
      <c r="Z1296"/>
      <c r="AA1296"/>
      <c r="AB1296"/>
      <c r="AC1296"/>
      <c r="AF1296"/>
      <c r="AG1296"/>
    </row>
    <row r="1297" spans="25:33" x14ac:dyDescent="0.2">
      <c r="Y1297"/>
      <c r="Z1297"/>
      <c r="AA1297"/>
      <c r="AB1297"/>
      <c r="AC1297"/>
      <c r="AF1297"/>
      <c r="AG1297"/>
    </row>
    <row r="1298" spans="25:33" x14ac:dyDescent="0.2">
      <c r="Y1298"/>
      <c r="Z1298"/>
      <c r="AA1298"/>
      <c r="AB1298"/>
      <c r="AC1298"/>
      <c r="AF1298"/>
      <c r="AG1298"/>
    </row>
    <row r="1299" spans="25:33" x14ac:dyDescent="0.2">
      <c r="Y1299"/>
      <c r="Z1299"/>
      <c r="AA1299"/>
      <c r="AB1299"/>
      <c r="AC1299"/>
      <c r="AF1299"/>
      <c r="AG1299"/>
    </row>
    <row r="1300" spans="25:33" x14ac:dyDescent="0.2">
      <c r="Y1300"/>
      <c r="Z1300"/>
      <c r="AA1300"/>
      <c r="AB1300"/>
      <c r="AC1300"/>
      <c r="AF1300"/>
      <c r="AG1300"/>
    </row>
    <row r="1301" spans="25:33" x14ac:dyDescent="0.2">
      <c r="Y1301"/>
      <c r="Z1301"/>
      <c r="AA1301"/>
      <c r="AB1301"/>
      <c r="AC1301"/>
      <c r="AF1301"/>
      <c r="AG1301"/>
    </row>
    <row r="1302" spans="25:33" x14ac:dyDescent="0.2">
      <c r="Y1302"/>
      <c r="Z1302"/>
      <c r="AA1302"/>
      <c r="AB1302"/>
      <c r="AC1302"/>
      <c r="AF1302"/>
      <c r="AG1302"/>
    </row>
    <row r="1303" spans="25:33" x14ac:dyDescent="0.2">
      <c r="Y1303"/>
      <c r="Z1303"/>
      <c r="AA1303"/>
      <c r="AB1303"/>
      <c r="AC1303"/>
      <c r="AF1303"/>
      <c r="AG1303"/>
    </row>
    <row r="1304" spans="25:33" x14ac:dyDescent="0.2">
      <c r="Y1304"/>
      <c r="Z1304"/>
      <c r="AA1304"/>
      <c r="AB1304"/>
      <c r="AC1304"/>
      <c r="AF1304"/>
      <c r="AG1304"/>
    </row>
    <row r="1305" spans="25:33" x14ac:dyDescent="0.2">
      <c r="Y1305"/>
      <c r="Z1305"/>
      <c r="AA1305"/>
      <c r="AB1305"/>
      <c r="AC1305"/>
      <c r="AF1305"/>
      <c r="AG1305"/>
    </row>
    <row r="1306" spans="25:33" x14ac:dyDescent="0.2">
      <c r="Y1306"/>
      <c r="Z1306"/>
      <c r="AA1306"/>
      <c r="AB1306"/>
      <c r="AC1306"/>
      <c r="AF1306"/>
      <c r="AG1306"/>
    </row>
    <row r="1307" spans="25:33" x14ac:dyDescent="0.2">
      <c r="Y1307"/>
      <c r="Z1307"/>
      <c r="AA1307"/>
      <c r="AB1307"/>
      <c r="AC1307"/>
      <c r="AF1307"/>
      <c r="AG1307"/>
    </row>
    <row r="1308" spans="25:33" x14ac:dyDescent="0.2">
      <c r="Y1308"/>
      <c r="Z1308"/>
      <c r="AA1308"/>
      <c r="AB1308"/>
      <c r="AC1308"/>
      <c r="AF1308"/>
      <c r="AG1308"/>
    </row>
    <row r="1309" spans="25:33" x14ac:dyDescent="0.2">
      <c r="Y1309"/>
      <c r="Z1309"/>
      <c r="AA1309"/>
      <c r="AB1309"/>
      <c r="AC1309"/>
      <c r="AF1309"/>
      <c r="AG1309"/>
    </row>
    <row r="1310" spans="25:33" x14ac:dyDescent="0.2">
      <c r="Y1310"/>
      <c r="Z1310"/>
      <c r="AA1310"/>
      <c r="AB1310"/>
      <c r="AC1310"/>
      <c r="AF1310"/>
      <c r="AG1310"/>
    </row>
    <row r="1311" spans="25:33" x14ac:dyDescent="0.2">
      <c r="Y1311"/>
      <c r="Z1311"/>
      <c r="AA1311"/>
      <c r="AB1311"/>
      <c r="AC1311"/>
      <c r="AF1311"/>
      <c r="AG1311"/>
    </row>
    <row r="1312" spans="25:33" x14ac:dyDescent="0.2">
      <c r="Y1312"/>
      <c r="Z1312"/>
      <c r="AA1312"/>
      <c r="AB1312"/>
      <c r="AC1312"/>
      <c r="AF1312"/>
      <c r="AG1312"/>
    </row>
    <row r="1313" spans="25:33" x14ac:dyDescent="0.2">
      <c r="Y1313"/>
      <c r="Z1313"/>
      <c r="AA1313"/>
      <c r="AB1313"/>
      <c r="AC1313"/>
      <c r="AF1313"/>
      <c r="AG1313"/>
    </row>
    <row r="1314" spans="25:33" x14ac:dyDescent="0.2">
      <c r="Y1314"/>
      <c r="Z1314"/>
      <c r="AA1314"/>
      <c r="AB1314"/>
      <c r="AC1314"/>
      <c r="AF1314"/>
      <c r="AG1314"/>
    </row>
    <row r="1315" spans="25:33" x14ac:dyDescent="0.2">
      <c r="Y1315"/>
      <c r="Z1315"/>
      <c r="AA1315"/>
      <c r="AB1315"/>
      <c r="AC1315"/>
      <c r="AF1315"/>
      <c r="AG1315"/>
    </row>
    <row r="1316" spans="25:33" x14ac:dyDescent="0.2">
      <c r="Y1316"/>
      <c r="Z1316"/>
      <c r="AA1316"/>
      <c r="AB1316"/>
      <c r="AC1316"/>
      <c r="AF1316"/>
      <c r="AG1316"/>
    </row>
    <row r="1317" spans="25:33" x14ac:dyDescent="0.2">
      <c r="Y1317"/>
      <c r="Z1317"/>
      <c r="AA1317"/>
      <c r="AB1317"/>
      <c r="AC1317"/>
      <c r="AF1317"/>
      <c r="AG1317"/>
    </row>
    <row r="1318" spans="25:33" x14ac:dyDescent="0.2">
      <c r="Y1318"/>
      <c r="Z1318"/>
      <c r="AA1318"/>
      <c r="AB1318"/>
      <c r="AC1318"/>
      <c r="AF1318"/>
      <c r="AG1318"/>
    </row>
    <row r="1319" spans="25:33" x14ac:dyDescent="0.2">
      <c r="Y1319"/>
      <c r="Z1319"/>
      <c r="AA1319"/>
      <c r="AB1319"/>
      <c r="AC1319"/>
      <c r="AF1319"/>
      <c r="AG1319"/>
    </row>
    <row r="1320" spans="25:33" x14ac:dyDescent="0.2">
      <c r="Y1320"/>
      <c r="Z1320"/>
      <c r="AA1320"/>
      <c r="AB1320"/>
      <c r="AC1320"/>
      <c r="AF1320"/>
      <c r="AG1320"/>
    </row>
    <row r="1321" spans="25:33" x14ac:dyDescent="0.2">
      <c r="Y1321"/>
      <c r="Z1321"/>
      <c r="AA1321"/>
      <c r="AB1321"/>
      <c r="AC1321"/>
      <c r="AF1321"/>
      <c r="AG1321"/>
    </row>
    <row r="1322" spans="25:33" x14ac:dyDescent="0.2">
      <c r="Y1322"/>
      <c r="Z1322"/>
      <c r="AA1322"/>
      <c r="AB1322"/>
      <c r="AC1322"/>
      <c r="AF1322"/>
      <c r="AG1322"/>
    </row>
    <row r="1323" spans="25:33" x14ac:dyDescent="0.2">
      <c r="Y1323"/>
      <c r="Z1323"/>
      <c r="AA1323"/>
      <c r="AB1323"/>
      <c r="AC1323"/>
      <c r="AF1323"/>
      <c r="AG1323"/>
    </row>
    <row r="1324" spans="25:33" x14ac:dyDescent="0.2">
      <c r="Y1324"/>
      <c r="Z1324"/>
      <c r="AA1324"/>
      <c r="AB1324"/>
      <c r="AC1324"/>
      <c r="AF1324"/>
      <c r="AG1324"/>
    </row>
    <row r="1325" spans="25:33" x14ac:dyDescent="0.2">
      <c r="Y1325"/>
      <c r="Z1325"/>
      <c r="AA1325"/>
      <c r="AB1325"/>
      <c r="AC1325"/>
      <c r="AF1325"/>
      <c r="AG1325"/>
    </row>
    <row r="1326" spans="25:33" x14ac:dyDescent="0.2">
      <c r="Y1326"/>
      <c r="Z1326"/>
      <c r="AA1326"/>
      <c r="AB1326"/>
      <c r="AC1326"/>
      <c r="AF1326"/>
      <c r="AG1326"/>
    </row>
    <row r="1327" spans="25:33" x14ac:dyDescent="0.2">
      <c r="Y1327"/>
      <c r="Z1327"/>
      <c r="AA1327"/>
      <c r="AB1327"/>
      <c r="AC1327"/>
      <c r="AF1327"/>
      <c r="AG1327"/>
    </row>
    <row r="1328" spans="25:33" x14ac:dyDescent="0.2">
      <c r="Y1328"/>
      <c r="Z1328"/>
      <c r="AA1328"/>
      <c r="AB1328"/>
      <c r="AC1328"/>
      <c r="AF1328"/>
      <c r="AG1328"/>
    </row>
    <row r="1329" spans="25:33" x14ac:dyDescent="0.2">
      <c r="Y1329"/>
      <c r="Z1329"/>
      <c r="AA1329"/>
      <c r="AB1329"/>
      <c r="AC1329"/>
      <c r="AF1329"/>
      <c r="AG1329"/>
    </row>
    <row r="1330" spans="25:33" x14ac:dyDescent="0.2">
      <c r="Y1330"/>
      <c r="Z1330"/>
      <c r="AA1330"/>
      <c r="AB1330"/>
      <c r="AC1330"/>
      <c r="AF1330"/>
      <c r="AG1330"/>
    </row>
    <row r="1331" spans="25:33" x14ac:dyDescent="0.2">
      <c r="Y1331"/>
      <c r="Z1331"/>
      <c r="AA1331"/>
      <c r="AB1331"/>
      <c r="AC1331"/>
      <c r="AF1331"/>
      <c r="AG1331"/>
    </row>
    <row r="1332" spans="25:33" x14ac:dyDescent="0.2">
      <c r="Y1332"/>
      <c r="Z1332"/>
      <c r="AA1332"/>
      <c r="AB1332"/>
      <c r="AC1332"/>
      <c r="AF1332"/>
      <c r="AG1332"/>
    </row>
    <row r="1333" spans="25:33" x14ac:dyDescent="0.2">
      <c r="Y1333"/>
      <c r="Z1333"/>
      <c r="AA1333"/>
      <c r="AB1333"/>
      <c r="AC1333"/>
      <c r="AF1333"/>
      <c r="AG1333"/>
    </row>
    <row r="1334" spans="25:33" x14ac:dyDescent="0.2">
      <c r="Y1334"/>
      <c r="Z1334"/>
      <c r="AA1334"/>
      <c r="AB1334"/>
      <c r="AC1334"/>
      <c r="AF1334"/>
      <c r="AG1334"/>
    </row>
    <row r="1335" spans="25:33" x14ac:dyDescent="0.2">
      <c r="Y1335"/>
      <c r="Z1335"/>
      <c r="AA1335"/>
      <c r="AB1335"/>
      <c r="AC1335"/>
      <c r="AF1335"/>
      <c r="AG1335"/>
    </row>
    <row r="1336" spans="25:33" x14ac:dyDescent="0.2">
      <c r="Y1336"/>
      <c r="Z1336"/>
      <c r="AA1336"/>
      <c r="AB1336"/>
      <c r="AC1336"/>
      <c r="AF1336"/>
      <c r="AG1336"/>
    </row>
    <row r="1337" spans="25:33" x14ac:dyDescent="0.2">
      <c r="Y1337"/>
      <c r="Z1337"/>
      <c r="AA1337"/>
      <c r="AB1337"/>
      <c r="AC1337"/>
      <c r="AF1337"/>
      <c r="AG1337"/>
    </row>
    <row r="1338" spans="25:33" x14ac:dyDescent="0.2">
      <c r="Y1338"/>
      <c r="Z1338"/>
      <c r="AA1338"/>
      <c r="AB1338"/>
      <c r="AC1338"/>
      <c r="AF1338"/>
      <c r="AG1338"/>
    </row>
    <row r="1339" spans="25:33" x14ac:dyDescent="0.2">
      <c r="Y1339"/>
      <c r="Z1339"/>
      <c r="AA1339"/>
      <c r="AB1339"/>
      <c r="AC1339"/>
      <c r="AF1339"/>
      <c r="AG1339"/>
    </row>
    <row r="1340" spans="25:33" x14ac:dyDescent="0.2">
      <c r="Y1340"/>
      <c r="Z1340"/>
      <c r="AA1340"/>
      <c r="AB1340"/>
      <c r="AC1340"/>
      <c r="AF1340"/>
      <c r="AG1340"/>
    </row>
    <row r="1341" spans="25:33" x14ac:dyDescent="0.2">
      <c r="Y1341"/>
      <c r="Z1341"/>
      <c r="AA1341"/>
      <c r="AB1341"/>
      <c r="AC1341"/>
      <c r="AF1341"/>
      <c r="AG1341"/>
    </row>
    <row r="1342" spans="25:33" x14ac:dyDescent="0.2">
      <c r="Y1342"/>
      <c r="Z1342"/>
      <c r="AA1342"/>
      <c r="AB1342"/>
      <c r="AC1342"/>
      <c r="AF1342"/>
      <c r="AG1342"/>
    </row>
    <row r="1343" spans="25:33" x14ac:dyDescent="0.2">
      <c r="Y1343"/>
      <c r="Z1343"/>
      <c r="AA1343"/>
      <c r="AB1343"/>
      <c r="AC1343"/>
      <c r="AF1343"/>
      <c r="AG1343"/>
    </row>
    <row r="1344" spans="25:33" x14ac:dyDescent="0.2">
      <c r="Y1344"/>
      <c r="Z1344"/>
      <c r="AA1344"/>
      <c r="AB1344"/>
      <c r="AC1344"/>
      <c r="AF1344"/>
      <c r="AG1344"/>
    </row>
    <row r="1345" spans="25:33" x14ac:dyDescent="0.2">
      <c r="Y1345"/>
      <c r="Z1345"/>
      <c r="AA1345"/>
      <c r="AB1345"/>
      <c r="AC1345"/>
      <c r="AF1345"/>
      <c r="AG1345"/>
    </row>
    <row r="1346" spans="25:33" x14ac:dyDescent="0.2">
      <c r="Y1346"/>
      <c r="Z1346"/>
      <c r="AA1346"/>
      <c r="AB1346"/>
      <c r="AC1346"/>
      <c r="AF1346"/>
      <c r="AG1346"/>
    </row>
    <row r="1347" spans="25:33" x14ac:dyDescent="0.2">
      <c r="Y1347"/>
      <c r="Z1347"/>
      <c r="AA1347"/>
      <c r="AB1347"/>
      <c r="AC1347"/>
      <c r="AF1347"/>
      <c r="AG1347"/>
    </row>
    <row r="1348" spans="25:33" x14ac:dyDescent="0.2">
      <c r="Y1348"/>
      <c r="Z1348"/>
      <c r="AA1348"/>
      <c r="AB1348"/>
      <c r="AC1348"/>
      <c r="AF1348"/>
      <c r="AG1348"/>
    </row>
    <row r="1349" spans="25:33" x14ac:dyDescent="0.2">
      <c r="Y1349"/>
      <c r="Z1349"/>
      <c r="AA1349"/>
      <c r="AB1349"/>
      <c r="AC1349"/>
      <c r="AF1349"/>
      <c r="AG1349"/>
    </row>
    <row r="1350" spans="25:33" x14ac:dyDescent="0.2">
      <c r="Y1350"/>
      <c r="Z1350"/>
      <c r="AA1350"/>
      <c r="AB1350"/>
      <c r="AC1350"/>
      <c r="AF1350"/>
      <c r="AG1350"/>
    </row>
    <row r="1351" spans="25:33" x14ac:dyDescent="0.2">
      <c r="Y1351"/>
      <c r="Z1351"/>
      <c r="AA1351"/>
      <c r="AB1351"/>
      <c r="AC1351"/>
      <c r="AF1351"/>
      <c r="AG1351"/>
    </row>
    <row r="1352" spans="25:33" x14ac:dyDescent="0.2">
      <c r="Y1352"/>
      <c r="Z1352"/>
      <c r="AA1352"/>
      <c r="AB1352"/>
      <c r="AC1352"/>
      <c r="AF1352"/>
      <c r="AG1352"/>
    </row>
    <row r="1353" spans="25:33" x14ac:dyDescent="0.2">
      <c r="Y1353"/>
      <c r="Z1353"/>
      <c r="AA1353"/>
      <c r="AB1353"/>
      <c r="AC1353"/>
      <c r="AF1353"/>
      <c r="AG1353"/>
    </row>
    <row r="1354" spans="25:33" x14ac:dyDescent="0.2">
      <c r="Y1354"/>
      <c r="Z1354"/>
      <c r="AA1354"/>
      <c r="AB1354"/>
      <c r="AC1354"/>
      <c r="AF1354"/>
      <c r="AG1354"/>
    </row>
    <row r="1355" spans="25:33" x14ac:dyDescent="0.2">
      <c r="Y1355"/>
      <c r="Z1355"/>
      <c r="AA1355"/>
      <c r="AB1355"/>
      <c r="AC1355"/>
      <c r="AF1355"/>
      <c r="AG1355"/>
    </row>
    <row r="1356" spans="25:33" x14ac:dyDescent="0.2">
      <c r="Y1356"/>
      <c r="Z1356"/>
      <c r="AA1356"/>
      <c r="AB1356"/>
      <c r="AC1356"/>
      <c r="AF1356"/>
      <c r="AG1356"/>
    </row>
    <row r="1357" spans="25:33" x14ac:dyDescent="0.2">
      <c r="Y1357"/>
      <c r="Z1357"/>
      <c r="AA1357"/>
      <c r="AB1357"/>
      <c r="AC1357"/>
      <c r="AF1357"/>
      <c r="AG1357"/>
    </row>
    <row r="1358" spans="25:33" x14ac:dyDescent="0.2">
      <c r="Y1358"/>
      <c r="Z1358"/>
      <c r="AA1358"/>
      <c r="AB1358"/>
      <c r="AC1358"/>
      <c r="AF1358"/>
      <c r="AG1358"/>
    </row>
    <row r="1359" spans="25:33" x14ac:dyDescent="0.2">
      <c r="Y1359"/>
      <c r="Z1359"/>
      <c r="AA1359"/>
      <c r="AB1359"/>
      <c r="AC1359"/>
      <c r="AF1359"/>
      <c r="AG1359"/>
    </row>
    <row r="1360" spans="25:33" x14ac:dyDescent="0.2">
      <c r="Y1360"/>
      <c r="Z1360"/>
      <c r="AA1360"/>
      <c r="AB1360"/>
      <c r="AC1360"/>
      <c r="AF1360"/>
      <c r="AG1360"/>
    </row>
    <row r="1361" spans="25:33" x14ac:dyDescent="0.2">
      <c r="Y1361"/>
      <c r="Z1361"/>
      <c r="AA1361"/>
      <c r="AB1361"/>
      <c r="AC1361"/>
      <c r="AF1361"/>
      <c r="AG1361"/>
    </row>
    <row r="1362" spans="25:33" x14ac:dyDescent="0.2">
      <c r="Y1362"/>
      <c r="Z1362"/>
      <c r="AA1362"/>
      <c r="AB1362"/>
      <c r="AC1362"/>
      <c r="AF1362"/>
      <c r="AG1362"/>
    </row>
    <row r="1363" spans="25:33" x14ac:dyDescent="0.2">
      <c r="Y1363"/>
      <c r="Z1363"/>
      <c r="AA1363"/>
      <c r="AB1363"/>
      <c r="AC1363"/>
      <c r="AF1363"/>
      <c r="AG1363"/>
    </row>
    <row r="1364" spans="25:33" x14ac:dyDescent="0.2">
      <c r="Y1364"/>
      <c r="Z1364"/>
      <c r="AA1364"/>
      <c r="AB1364"/>
      <c r="AC1364"/>
      <c r="AF1364"/>
      <c r="AG1364"/>
    </row>
    <row r="1365" spans="25:33" x14ac:dyDescent="0.2">
      <c r="Y1365"/>
      <c r="Z1365"/>
      <c r="AA1365"/>
      <c r="AB1365"/>
      <c r="AC1365"/>
      <c r="AF1365"/>
      <c r="AG1365"/>
    </row>
    <row r="1366" spans="25:33" x14ac:dyDescent="0.2">
      <c r="Y1366"/>
      <c r="Z1366"/>
      <c r="AA1366"/>
      <c r="AB1366"/>
      <c r="AC1366"/>
      <c r="AF1366"/>
      <c r="AG1366"/>
    </row>
    <row r="1367" spans="25:33" x14ac:dyDescent="0.2">
      <c r="Y1367"/>
      <c r="Z1367"/>
      <c r="AA1367"/>
      <c r="AB1367"/>
      <c r="AC1367"/>
      <c r="AF1367"/>
      <c r="AG1367"/>
    </row>
    <row r="1368" spans="25:33" x14ac:dyDescent="0.2">
      <c r="Y1368"/>
      <c r="Z1368"/>
      <c r="AA1368"/>
      <c r="AB1368"/>
      <c r="AC1368"/>
      <c r="AF1368"/>
      <c r="AG1368"/>
    </row>
    <row r="1369" spans="25:33" x14ac:dyDescent="0.2">
      <c r="Y1369"/>
      <c r="Z1369"/>
      <c r="AA1369"/>
      <c r="AB1369"/>
      <c r="AC1369"/>
      <c r="AF1369"/>
      <c r="AG1369"/>
    </row>
    <row r="1370" spans="25:33" x14ac:dyDescent="0.2">
      <c r="Y1370"/>
      <c r="Z1370"/>
      <c r="AA1370"/>
      <c r="AB1370"/>
      <c r="AC1370"/>
      <c r="AF1370"/>
      <c r="AG1370"/>
    </row>
    <row r="1371" spans="25:33" x14ac:dyDescent="0.2">
      <c r="Y1371"/>
      <c r="Z1371"/>
      <c r="AA1371"/>
      <c r="AB1371"/>
      <c r="AC1371"/>
      <c r="AF1371"/>
      <c r="AG1371"/>
    </row>
    <row r="1372" spans="25:33" x14ac:dyDescent="0.2">
      <c r="Y1372"/>
      <c r="Z1372"/>
      <c r="AA1372"/>
      <c r="AB1372"/>
      <c r="AC1372"/>
      <c r="AF1372"/>
      <c r="AG1372"/>
    </row>
    <row r="1373" spans="25:33" x14ac:dyDescent="0.2">
      <c r="Y1373"/>
      <c r="Z1373"/>
      <c r="AA1373"/>
      <c r="AB1373"/>
      <c r="AC1373"/>
      <c r="AF1373"/>
      <c r="AG1373"/>
    </row>
    <row r="1374" spans="25:33" x14ac:dyDescent="0.2">
      <c r="Y1374"/>
      <c r="Z1374"/>
      <c r="AA1374"/>
      <c r="AB1374"/>
      <c r="AC1374"/>
      <c r="AF1374"/>
      <c r="AG1374"/>
    </row>
    <row r="1375" spans="25:33" x14ac:dyDescent="0.2">
      <c r="Y1375"/>
      <c r="Z1375"/>
      <c r="AA1375"/>
      <c r="AB1375"/>
      <c r="AC1375"/>
      <c r="AF1375"/>
      <c r="AG1375"/>
    </row>
    <row r="1376" spans="25:33" x14ac:dyDescent="0.2">
      <c r="Y1376"/>
      <c r="Z1376"/>
      <c r="AA1376"/>
      <c r="AB1376"/>
      <c r="AC1376"/>
      <c r="AF1376"/>
      <c r="AG1376"/>
    </row>
    <row r="1377" spans="25:33" x14ac:dyDescent="0.2">
      <c r="Y1377"/>
      <c r="Z1377"/>
      <c r="AA1377"/>
      <c r="AB1377"/>
      <c r="AC1377"/>
      <c r="AF1377"/>
      <c r="AG1377"/>
    </row>
    <row r="1378" spans="25:33" x14ac:dyDescent="0.2">
      <c r="Y1378"/>
      <c r="Z1378"/>
      <c r="AA1378"/>
      <c r="AB1378"/>
      <c r="AC1378"/>
      <c r="AF1378"/>
      <c r="AG1378"/>
    </row>
    <row r="1379" spans="25:33" x14ac:dyDescent="0.2">
      <c r="Y1379"/>
      <c r="Z1379"/>
      <c r="AA1379"/>
      <c r="AB1379"/>
      <c r="AC1379"/>
      <c r="AF1379"/>
      <c r="AG1379"/>
    </row>
    <row r="1380" spans="25:33" x14ac:dyDescent="0.2">
      <c r="Y1380"/>
      <c r="Z1380"/>
      <c r="AA1380"/>
      <c r="AB1380"/>
      <c r="AC1380"/>
      <c r="AF1380"/>
      <c r="AG1380"/>
    </row>
    <row r="1381" spans="25:33" x14ac:dyDescent="0.2">
      <c r="Y1381"/>
      <c r="Z1381"/>
      <c r="AA1381"/>
      <c r="AB1381"/>
      <c r="AC1381"/>
      <c r="AF1381"/>
      <c r="AG1381"/>
    </row>
    <row r="1382" spans="25:33" x14ac:dyDescent="0.2">
      <c r="Y1382"/>
      <c r="Z1382"/>
      <c r="AA1382"/>
      <c r="AB1382"/>
      <c r="AC1382"/>
      <c r="AF1382"/>
      <c r="AG1382"/>
    </row>
    <row r="1383" spans="25:33" x14ac:dyDescent="0.2">
      <c r="Y1383"/>
      <c r="Z1383"/>
      <c r="AA1383"/>
      <c r="AB1383"/>
      <c r="AC1383"/>
      <c r="AF1383"/>
      <c r="AG1383"/>
    </row>
    <row r="1384" spans="25:33" x14ac:dyDescent="0.2">
      <c r="Y1384"/>
      <c r="Z1384"/>
      <c r="AA1384"/>
      <c r="AB1384"/>
      <c r="AC1384"/>
      <c r="AF1384"/>
      <c r="AG1384"/>
    </row>
    <row r="1385" spans="25:33" x14ac:dyDescent="0.2">
      <c r="Y1385"/>
      <c r="Z1385"/>
      <c r="AA1385"/>
      <c r="AB1385"/>
      <c r="AC1385"/>
      <c r="AF1385"/>
      <c r="AG1385"/>
    </row>
    <row r="1386" spans="25:33" x14ac:dyDescent="0.2">
      <c r="Y1386"/>
      <c r="Z1386"/>
      <c r="AA1386"/>
      <c r="AB1386"/>
      <c r="AC1386"/>
      <c r="AF1386"/>
      <c r="AG1386"/>
    </row>
    <row r="1387" spans="25:33" x14ac:dyDescent="0.2">
      <c r="Y1387"/>
      <c r="Z1387"/>
      <c r="AA1387"/>
      <c r="AB1387"/>
      <c r="AC1387"/>
      <c r="AF1387"/>
      <c r="AG1387"/>
    </row>
    <row r="1388" spans="25:33" x14ac:dyDescent="0.2">
      <c r="Y1388"/>
      <c r="Z1388"/>
      <c r="AA1388"/>
      <c r="AB1388"/>
      <c r="AC1388"/>
      <c r="AF1388"/>
      <c r="AG1388"/>
    </row>
    <row r="1389" spans="25:33" x14ac:dyDescent="0.2">
      <c r="Y1389"/>
      <c r="Z1389"/>
      <c r="AA1389"/>
      <c r="AB1389"/>
      <c r="AC1389"/>
      <c r="AF1389"/>
      <c r="AG1389"/>
    </row>
    <row r="1390" spans="25:33" x14ac:dyDescent="0.2">
      <c r="Y1390"/>
      <c r="Z1390"/>
      <c r="AA1390"/>
      <c r="AB1390"/>
      <c r="AC1390"/>
      <c r="AF1390"/>
      <c r="AG1390"/>
    </row>
    <row r="1391" spans="25:33" x14ac:dyDescent="0.2">
      <c r="Y1391"/>
      <c r="Z1391"/>
      <c r="AA1391"/>
      <c r="AB1391"/>
      <c r="AC1391"/>
      <c r="AF1391"/>
      <c r="AG1391"/>
    </row>
    <row r="1392" spans="25:33" x14ac:dyDescent="0.2">
      <c r="Y1392"/>
      <c r="Z1392"/>
      <c r="AA1392"/>
      <c r="AB1392"/>
      <c r="AC1392"/>
      <c r="AF1392"/>
      <c r="AG1392"/>
    </row>
    <row r="1393" spans="25:33" x14ac:dyDescent="0.2">
      <c r="Y1393"/>
      <c r="Z1393"/>
      <c r="AA1393"/>
      <c r="AB1393"/>
      <c r="AC1393"/>
      <c r="AF1393"/>
      <c r="AG1393"/>
    </row>
    <row r="1394" spans="25:33" x14ac:dyDescent="0.2">
      <c r="Y1394"/>
      <c r="Z1394"/>
      <c r="AA1394"/>
      <c r="AB1394"/>
      <c r="AC1394"/>
      <c r="AF1394"/>
      <c r="AG1394"/>
    </row>
    <row r="1395" spans="25:33" x14ac:dyDescent="0.2">
      <c r="Y1395"/>
      <c r="Z1395"/>
      <c r="AA1395"/>
      <c r="AB1395"/>
      <c r="AC1395"/>
      <c r="AF1395"/>
      <c r="AG1395"/>
    </row>
    <row r="1396" spans="25:33" x14ac:dyDescent="0.2">
      <c r="Y1396"/>
      <c r="Z1396"/>
      <c r="AA1396"/>
      <c r="AB1396"/>
      <c r="AC1396"/>
      <c r="AF1396"/>
      <c r="AG1396"/>
    </row>
    <row r="1397" spans="25:33" x14ac:dyDescent="0.2">
      <c r="Y1397"/>
      <c r="Z1397"/>
      <c r="AA1397"/>
      <c r="AB1397"/>
      <c r="AC1397"/>
      <c r="AF1397"/>
      <c r="AG1397"/>
    </row>
    <row r="1398" spans="25:33" x14ac:dyDescent="0.2">
      <c r="Y1398"/>
      <c r="Z1398"/>
      <c r="AA1398"/>
      <c r="AB1398"/>
      <c r="AC1398"/>
      <c r="AF1398"/>
      <c r="AG1398"/>
    </row>
    <row r="1399" spans="25:33" x14ac:dyDescent="0.2">
      <c r="Y1399"/>
      <c r="Z1399"/>
      <c r="AA1399"/>
      <c r="AB1399"/>
      <c r="AC1399"/>
      <c r="AF1399"/>
      <c r="AG1399"/>
    </row>
    <row r="1400" spans="25:33" x14ac:dyDescent="0.2">
      <c r="Y1400"/>
      <c r="Z1400"/>
      <c r="AA1400"/>
      <c r="AB1400"/>
      <c r="AC1400"/>
      <c r="AF1400"/>
      <c r="AG1400"/>
    </row>
    <row r="1401" spans="25:33" x14ac:dyDescent="0.2">
      <c r="Y1401"/>
      <c r="Z1401"/>
      <c r="AA1401"/>
      <c r="AB1401"/>
      <c r="AC1401"/>
      <c r="AF1401"/>
      <c r="AG1401"/>
    </row>
    <row r="1402" spans="25:33" x14ac:dyDescent="0.2">
      <c r="Y1402"/>
      <c r="Z1402"/>
      <c r="AA1402"/>
      <c r="AB1402"/>
      <c r="AC1402"/>
      <c r="AF1402"/>
      <c r="AG1402"/>
    </row>
    <row r="1403" spans="25:33" x14ac:dyDescent="0.2">
      <c r="Y1403"/>
      <c r="Z1403"/>
      <c r="AA1403"/>
      <c r="AB1403"/>
      <c r="AC1403"/>
      <c r="AF1403"/>
      <c r="AG1403"/>
    </row>
    <row r="1404" spans="25:33" x14ac:dyDescent="0.2">
      <c r="Y1404"/>
      <c r="Z1404"/>
      <c r="AA1404"/>
      <c r="AB1404"/>
      <c r="AC1404"/>
      <c r="AF1404"/>
      <c r="AG1404"/>
    </row>
    <row r="1405" spans="25:33" x14ac:dyDescent="0.2">
      <c r="Y1405"/>
      <c r="Z1405"/>
      <c r="AA1405"/>
      <c r="AB1405"/>
      <c r="AC1405"/>
      <c r="AF1405"/>
      <c r="AG1405"/>
    </row>
    <row r="1406" spans="25:33" x14ac:dyDescent="0.2">
      <c r="Y1406"/>
      <c r="Z1406"/>
      <c r="AA1406"/>
      <c r="AB1406"/>
      <c r="AC1406"/>
      <c r="AF1406"/>
      <c r="AG1406"/>
    </row>
    <row r="1407" spans="25:33" x14ac:dyDescent="0.2">
      <c r="Y1407"/>
      <c r="Z1407"/>
      <c r="AA1407"/>
      <c r="AB1407"/>
      <c r="AC1407"/>
      <c r="AF1407"/>
      <c r="AG1407"/>
    </row>
    <row r="1408" spans="25:33" x14ac:dyDescent="0.2">
      <c r="Y1408"/>
      <c r="Z1408"/>
      <c r="AA1408"/>
      <c r="AB1408"/>
      <c r="AC1408"/>
      <c r="AF1408"/>
      <c r="AG1408"/>
    </row>
    <row r="1409" spans="25:33" x14ac:dyDescent="0.2">
      <c r="Y1409"/>
      <c r="Z1409"/>
      <c r="AA1409"/>
      <c r="AB1409"/>
      <c r="AC1409"/>
      <c r="AF1409"/>
      <c r="AG1409"/>
    </row>
    <row r="1410" spans="25:33" x14ac:dyDescent="0.2">
      <c r="Y1410"/>
      <c r="Z1410"/>
      <c r="AA1410"/>
      <c r="AB1410"/>
      <c r="AC1410"/>
      <c r="AF1410"/>
      <c r="AG1410"/>
    </row>
    <row r="1411" spans="25:33" x14ac:dyDescent="0.2">
      <c r="Y1411"/>
      <c r="Z1411"/>
      <c r="AA1411"/>
      <c r="AB1411"/>
      <c r="AC1411"/>
      <c r="AF1411"/>
      <c r="AG1411"/>
    </row>
    <row r="1412" spans="25:33" x14ac:dyDescent="0.2">
      <c r="Y1412"/>
      <c r="Z1412"/>
      <c r="AA1412"/>
      <c r="AB1412"/>
      <c r="AC1412"/>
      <c r="AF1412"/>
      <c r="AG1412"/>
    </row>
    <row r="1413" spans="25:33" x14ac:dyDescent="0.2">
      <c r="Y1413"/>
      <c r="Z1413"/>
      <c r="AA1413"/>
      <c r="AB1413"/>
      <c r="AC1413"/>
      <c r="AF1413"/>
      <c r="AG1413"/>
    </row>
    <row r="1414" spans="25:33" x14ac:dyDescent="0.2">
      <c r="Y1414"/>
      <c r="Z1414"/>
      <c r="AA1414"/>
      <c r="AB1414"/>
      <c r="AC1414"/>
      <c r="AF1414"/>
      <c r="AG1414"/>
    </row>
    <row r="1415" spans="25:33" x14ac:dyDescent="0.2">
      <c r="Y1415"/>
      <c r="Z1415"/>
      <c r="AA1415"/>
      <c r="AB1415"/>
      <c r="AC1415"/>
      <c r="AF1415"/>
      <c r="AG1415"/>
    </row>
    <row r="1416" spans="25:33" x14ac:dyDescent="0.2">
      <c r="Y1416"/>
      <c r="Z1416"/>
      <c r="AA1416"/>
      <c r="AB1416"/>
      <c r="AC1416"/>
      <c r="AF1416"/>
      <c r="AG1416"/>
    </row>
    <row r="1417" spans="25:33" x14ac:dyDescent="0.2">
      <c r="Y1417"/>
      <c r="Z1417"/>
      <c r="AA1417"/>
      <c r="AB1417"/>
      <c r="AC1417"/>
      <c r="AF1417"/>
      <c r="AG1417"/>
    </row>
    <row r="1418" spans="25:33" x14ac:dyDescent="0.2">
      <c r="Y1418"/>
      <c r="Z1418"/>
      <c r="AA1418"/>
      <c r="AB1418"/>
      <c r="AC1418"/>
      <c r="AF1418"/>
      <c r="AG1418"/>
    </row>
    <row r="1419" spans="25:33" x14ac:dyDescent="0.2">
      <c r="Y1419"/>
      <c r="Z1419"/>
      <c r="AA1419"/>
      <c r="AB1419"/>
      <c r="AC1419"/>
      <c r="AF1419"/>
      <c r="AG1419"/>
    </row>
    <row r="1420" spans="25:33" x14ac:dyDescent="0.2">
      <c r="Y1420"/>
      <c r="Z1420"/>
      <c r="AA1420"/>
      <c r="AB1420"/>
      <c r="AC1420"/>
      <c r="AF1420"/>
      <c r="AG1420"/>
    </row>
    <row r="1421" spans="25:33" x14ac:dyDescent="0.2">
      <c r="Y1421"/>
      <c r="Z1421"/>
      <c r="AA1421"/>
      <c r="AB1421"/>
      <c r="AC1421"/>
      <c r="AF1421"/>
      <c r="AG1421"/>
    </row>
    <row r="1422" spans="25:33" x14ac:dyDescent="0.2">
      <c r="Y1422"/>
      <c r="Z1422"/>
      <c r="AA1422"/>
      <c r="AB1422"/>
      <c r="AC1422"/>
      <c r="AF1422"/>
      <c r="AG1422"/>
    </row>
    <row r="1423" spans="25:33" x14ac:dyDescent="0.2">
      <c r="Y1423"/>
      <c r="Z1423"/>
      <c r="AA1423"/>
      <c r="AB1423"/>
      <c r="AC1423"/>
      <c r="AF1423"/>
      <c r="AG1423"/>
    </row>
    <row r="1424" spans="25:33" x14ac:dyDescent="0.2">
      <c r="Y1424"/>
      <c r="Z1424"/>
      <c r="AA1424"/>
      <c r="AB1424"/>
      <c r="AC1424"/>
      <c r="AF1424"/>
      <c r="AG1424"/>
    </row>
    <row r="1425" spans="25:33" x14ac:dyDescent="0.2">
      <c r="Y1425"/>
      <c r="Z1425"/>
      <c r="AA1425"/>
      <c r="AB1425"/>
      <c r="AC1425"/>
      <c r="AF1425"/>
      <c r="AG1425"/>
    </row>
    <row r="1426" spans="25:33" x14ac:dyDescent="0.2">
      <c r="Y1426"/>
      <c r="Z1426"/>
      <c r="AA1426"/>
      <c r="AB1426"/>
      <c r="AC1426"/>
      <c r="AF1426"/>
      <c r="AG1426"/>
    </row>
    <row r="1427" spans="25:33" x14ac:dyDescent="0.2">
      <c r="Y1427"/>
      <c r="Z1427"/>
      <c r="AA1427"/>
      <c r="AB1427"/>
      <c r="AC1427"/>
      <c r="AF1427"/>
      <c r="AG1427"/>
    </row>
    <row r="1428" spans="25:33" x14ac:dyDescent="0.2">
      <c r="Y1428"/>
      <c r="Z1428"/>
      <c r="AA1428"/>
      <c r="AB1428"/>
      <c r="AC1428"/>
      <c r="AF1428"/>
      <c r="AG1428"/>
    </row>
    <row r="1429" spans="25:33" x14ac:dyDescent="0.2">
      <c r="Y1429"/>
      <c r="Z1429"/>
      <c r="AA1429"/>
      <c r="AB1429"/>
      <c r="AC1429"/>
      <c r="AF1429"/>
      <c r="AG1429"/>
    </row>
    <row r="1430" spans="25:33" x14ac:dyDescent="0.2">
      <c r="Y1430"/>
      <c r="Z1430"/>
      <c r="AA1430"/>
      <c r="AB1430"/>
      <c r="AC1430"/>
      <c r="AF1430"/>
      <c r="AG1430"/>
    </row>
    <row r="1431" spans="25:33" x14ac:dyDescent="0.2">
      <c r="Y1431"/>
      <c r="Z1431"/>
      <c r="AA1431"/>
      <c r="AB1431"/>
      <c r="AC1431"/>
      <c r="AF1431"/>
      <c r="AG1431"/>
    </row>
    <row r="1432" spans="25:33" x14ac:dyDescent="0.2">
      <c r="Y1432"/>
      <c r="Z1432"/>
      <c r="AA1432"/>
      <c r="AB1432"/>
      <c r="AC1432"/>
      <c r="AF1432"/>
      <c r="AG1432"/>
    </row>
  </sheetData>
  <sheetProtection algorithmName="SHA-512" hashValue="7tK/yO+suuXFULhHt9efmY59klS2K16pGr6BilEIn0oqF9Y1NoCSveEhYjr3lQKAyPH6H9Lu74HYmreyzGQJJQ==" saltValue="m1d9JQ7T86F2fV13FwzT+g==" spinCount="100000" sheet="1" objects="1" scenarios="1"/>
  <mergeCells count="1">
    <mergeCell ref="I20:M20"/>
  </mergeCells>
  <phoneticPr fontId="3" type="noConversion"/>
  <conditionalFormatting sqref="R12:R13">
    <cfRule type="dataBar" priority="6">
      <dataBar>
        <cfvo type="min"/>
        <cfvo type="max"/>
        <color theme="4" tint="0.59999389629810485"/>
      </dataBar>
      <extLst>
        <ext xmlns:x14="http://schemas.microsoft.com/office/spreadsheetml/2009/9/main" uri="{B025F937-C7B1-47D3-B67F-A62EFF666E3E}">
          <x14:id>{AF0D3DB0-624D-4C34-B440-87E0E5422278}</x14:id>
        </ext>
      </extLst>
    </cfRule>
  </conditionalFormatting>
  <conditionalFormatting sqref="R7:R8">
    <cfRule type="dataBar" priority="5">
      <dataBar>
        <cfvo type="min"/>
        <cfvo type="max"/>
        <color theme="4" tint="0.59999389629810485"/>
      </dataBar>
      <extLst>
        <ext xmlns:x14="http://schemas.microsoft.com/office/spreadsheetml/2009/9/main" uri="{B025F937-C7B1-47D3-B67F-A62EFF666E3E}">
          <x14:id>{AA09A34E-4BCB-4AB4-9EC1-E7695BD64533}</x14:id>
        </ext>
      </extLst>
    </cfRule>
  </conditionalFormatting>
  <conditionalFormatting sqref="R17:R18">
    <cfRule type="dataBar" priority="4">
      <dataBar>
        <cfvo type="min"/>
        <cfvo type="max"/>
        <color theme="4" tint="0.59999389629810485"/>
      </dataBar>
      <extLst>
        <ext xmlns:x14="http://schemas.microsoft.com/office/spreadsheetml/2009/9/main" uri="{B025F937-C7B1-47D3-B67F-A62EFF666E3E}">
          <x14:id>{95D440ED-CB77-4C06-A02F-8B0DC824D641}</x14:id>
        </ext>
      </extLst>
    </cfRule>
  </conditionalFormatting>
  <pageMargins left="0.25" right="0.25" top="0.75" bottom="0.5" header="0.5" footer="0.5"/>
  <pageSetup orientation="portrait" horizontalDpi="4294967292" verticalDpi="300" r:id="rId1"/>
  <headerFooter alignWithMargins="0">
    <oddHeader>&amp;L&amp;"Times New Roman,Italic"&amp;F (&amp;A)&amp;R&amp;"Times New Roman,Italic"&amp;D (&amp;T)
Page &amp;P of &amp;N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0D3DB0-624D-4C34-B440-87E0E54222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R12:R13</xm:sqref>
        </x14:conditionalFormatting>
        <x14:conditionalFormatting xmlns:xm="http://schemas.microsoft.com/office/excel/2006/main">
          <x14:cfRule type="dataBar" id="{AA09A34E-4BCB-4AB4-9EC1-E7695BD645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R7:R8</xm:sqref>
        </x14:conditionalFormatting>
        <x14:conditionalFormatting xmlns:xm="http://schemas.microsoft.com/office/excel/2006/main">
          <x14:cfRule type="dataBar" id="{95D440ED-CB77-4C06-A02F-8B0DC824D6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R17:R18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Home</vt:lpstr>
      <vt:lpstr>Instructions</vt:lpstr>
      <vt:lpstr>Miracle</vt:lpstr>
      <vt:lpstr>curMonthlyAdditions</vt:lpstr>
      <vt:lpstr>curStartContribution</vt:lpstr>
      <vt:lpstr>Miracle!iIncrement</vt:lpstr>
      <vt:lpstr>iMiracleYearIncrement</vt:lpstr>
      <vt:lpstr>iPersonBeginAge</vt:lpstr>
      <vt:lpstr>iPersonEndAge</vt:lpstr>
      <vt:lpstr>iYear</vt:lpstr>
      <vt:lpstr>pctGrowthRate</vt:lpstr>
      <vt:lpstr>Miracle!Print_Area</vt:lpstr>
      <vt:lpstr>rnInstructionsHome</vt:lpstr>
      <vt:lpstr>rnMiracleExhibit2</vt:lpstr>
      <vt:lpstr>rnMiracleFirstCol</vt:lpstr>
      <vt:lpstr>rnMiracleLastCol</vt:lpstr>
    </vt:vector>
  </TitlesOfParts>
  <Company>Cognos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Datek Online Trading Site</dc:title>
  <dc:creator>Paul C. Gundersen</dc:creator>
  <cp:lastModifiedBy>Coolera Net</cp:lastModifiedBy>
  <cp:lastPrinted>2000-06-23T13:07:58Z</cp:lastPrinted>
  <dcterms:created xsi:type="dcterms:W3CDTF">1999-09-22T16:10:37Z</dcterms:created>
  <dcterms:modified xsi:type="dcterms:W3CDTF">2023-09-04T03:52:37Z</dcterms:modified>
</cp:coreProperties>
</file>